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00" windowWidth="27400" windowHeight="15560" activeTab="0"/>
  </bookViews>
  <sheets>
    <sheet name="Ap Sc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<sst xmlns="http://schemas.openxmlformats.org/spreadsheetml/2006/main" count="312" uniqueCount="138">
  <si>
    <t xml:space="preserve">Term </t>
  </si>
  <si>
    <t>Course</t>
  </si>
  <si>
    <t>Grade</t>
  </si>
  <si>
    <t>C</t>
  </si>
  <si>
    <t>A</t>
  </si>
  <si>
    <t>A-</t>
  </si>
  <si>
    <t>D-</t>
  </si>
  <si>
    <t>C+</t>
  </si>
  <si>
    <t>F</t>
  </si>
  <si>
    <t>D</t>
  </si>
  <si>
    <t>D+</t>
  </si>
  <si>
    <t>C-</t>
  </si>
  <si>
    <t>B-</t>
  </si>
  <si>
    <t>B</t>
  </si>
  <si>
    <t>B+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</si>
  <si>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</si>
  <si>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</si>
  <si>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</si>
  <si>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</si>
  <si>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</si>
  <si>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</si>
  <si>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</si>
  <si>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</si>
  <si>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</si>
  <si>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</si>
  <si>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</si>
  <si>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</si>
  <si>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</si>
  <si>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</si>
  <si>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</si>
  <si>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</si>
  <si>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GPA</t>
  </si>
  <si>
    <t>Credits</t>
  </si>
  <si>
    <t>Department of Engineering Management and Systems Engineering</t>
  </si>
  <si>
    <t>Credits =</t>
  </si>
  <si>
    <t>Student Name:</t>
  </si>
  <si>
    <t>GWid:</t>
  </si>
  <si>
    <t>Advisor Name:</t>
  </si>
  <si>
    <t>Admit Term: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</si>
  <si>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</si>
  <si>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</si>
  <si>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</si>
  <si>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</si>
  <si>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</si>
  <si>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</si>
  <si>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</si>
  <si>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Description</t>
  </si>
  <si>
    <t>Grd</t>
  </si>
  <si>
    <t>Date</t>
  </si>
  <si>
    <t>Third Semester</t>
  </si>
  <si>
    <t>Fourth Semester</t>
  </si>
  <si>
    <t>Fifth Semester</t>
  </si>
  <si>
    <t>Sixth Semester</t>
  </si>
  <si>
    <t>Seventh Semester</t>
  </si>
  <si>
    <t>Eighth Semester</t>
  </si>
  <si>
    <t>Technical GPA</t>
  </si>
  <si>
    <t>Student Name</t>
  </si>
  <si>
    <t>Advisor</t>
  </si>
  <si>
    <t>Sem. Hrs.</t>
  </si>
  <si>
    <t>Semester</t>
  </si>
  <si>
    <t>Year</t>
  </si>
  <si>
    <t>Sem. GPA</t>
  </si>
  <si>
    <t>Initials / Date</t>
  </si>
  <si>
    <t>Action</t>
  </si>
  <si>
    <t>Used</t>
  </si>
  <si>
    <t>Fall</t>
  </si>
  <si>
    <t>Spring</t>
  </si>
  <si>
    <t>Summer</t>
  </si>
  <si>
    <t>GWU GPA</t>
  </si>
  <si>
    <t>SEAS GPA</t>
  </si>
  <si>
    <t>QPI</t>
  </si>
  <si>
    <t>#</t>
  </si>
  <si>
    <t>CH</t>
  </si>
  <si>
    <t>Sem GPA</t>
  </si>
  <si>
    <t>T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</si>
  <si>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</si>
  <si>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</si>
  <si>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</si>
  <si>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</si>
  <si>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</si>
  <si>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</si>
  <si>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</si>
  <si>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</si>
  <si>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H/SS Elec</t>
  </si>
  <si>
    <t>Unres Elec</t>
  </si>
  <si>
    <t>All Min Elec</t>
  </si>
  <si>
    <t>Unres</t>
  </si>
  <si>
    <t>Applied Science and Technology (B.A.)</t>
  </si>
  <si>
    <t>Transfers</t>
  </si>
  <si>
    <t>BISC 1112</t>
  </si>
  <si>
    <t>CHEM 1111</t>
  </si>
  <si>
    <t>CHEM 1112</t>
  </si>
  <si>
    <t>MATH 1232</t>
  </si>
  <si>
    <t>MATH 1231</t>
  </si>
  <si>
    <t>SEAS 1001</t>
  </si>
  <si>
    <t>EMSE 1001</t>
  </si>
  <si>
    <t>UW 1020</t>
  </si>
  <si>
    <t>PHYS 1011/1021</t>
  </si>
  <si>
    <t>ISTM 4121</t>
  </si>
  <si>
    <t>MAE 1004</t>
  </si>
  <si>
    <t>CSCI 1132/1112</t>
  </si>
  <si>
    <t>APSC 3115</t>
  </si>
  <si>
    <t>PHYS 1012/1022</t>
  </si>
  <si>
    <t>EMSE 4410</t>
  </si>
  <si>
    <t>EMSE 3850</t>
  </si>
  <si>
    <t>EMSE 3740</t>
  </si>
  <si>
    <t>EMSE 6005</t>
  </si>
  <si>
    <t>CE 4330W</t>
  </si>
  <si>
    <t>MAE 3192</t>
  </si>
  <si>
    <t>CSCI 1121/1111</t>
  </si>
  <si>
    <t>Arts Elec*</t>
  </si>
  <si>
    <t xml:space="preserve">*Selected from: FA 1014, 1017 ,1021, 1041: </t>
  </si>
  <si>
    <t>ENGL 1210; MUS 1103, 1104, 1107, 1108</t>
  </si>
  <si>
    <t xml:space="preserve">or performance study; PHIL 3162; </t>
  </si>
  <si>
    <t>TRDA 1015, 1017, 1025, 1150-1153, 1214;</t>
  </si>
  <si>
    <t>or advanced performance course</t>
  </si>
  <si>
    <t>Lit Elec**</t>
  </si>
  <si>
    <t>COMM 1040***</t>
  </si>
  <si>
    <t>** Sequence selected from CHIN 3111-3112;</t>
  </si>
  <si>
    <t>ENGL 1410-1411, 1510-1511, 1710-1711,</t>
  </si>
  <si>
    <t>1830-1840; FREN 3210-3220; GERM 2091-</t>
  </si>
  <si>
    <t xml:space="preserve">2092; JAPN 3111-3112; REL 1009-1010; </t>
  </si>
  <si>
    <t>SLAV 1391-1392; SPAN 3210-3220</t>
  </si>
  <si>
    <t>***Comm 1040, 1041 or 1042</t>
  </si>
  <si>
    <t>SEAS Elec****</t>
  </si>
  <si>
    <t xml:space="preserve">****Selected From ECE 3220, 3415, 3820; </t>
  </si>
  <si>
    <t>MAE 2170, 2171, 3162</t>
  </si>
  <si>
    <t>2021-2025</t>
  </si>
  <si>
    <t>FA 22</t>
  </si>
  <si>
    <t>SP 23</t>
  </si>
  <si>
    <t>FA 23</t>
  </si>
  <si>
    <t>SP 24</t>
  </si>
  <si>
    <t>FA 24</t>
  </si>
  <si>
    <t>SP 25</t>
  </si>
  <si>
    <t>FA 25</t>
  </si>
  <si>
    <t>SP 26</t>
  </si>
  <si>
    <t>Joost Santos</t>
  </si>
  <si>
    <t>BISC 1111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</si>
</sst>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Lucida Gran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8" fillId="24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18" fillId="24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1" fontId="18" fillId="24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8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4" fontId="18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1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21" fillId="0" borderId="11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0"/>
  <sheetViews>
    <sheetView tabSelected="1" zoomScale="200" zoomScaleNormal="200" zoomScalePageLayoutView="0" workbookViewId="0" topLeftCell="A1">
      <selection activeCell="A1" sqref="A1"/>
    </sheetView>
  </sheetViews>
  <sheetFormatPr defaultColWidth="8.8515625" defaultRowHeight="12.75"/>
  <cols>
    <col min="1" max="1" width="2.7109375" style="10" customWidth="1"/>
    <col min="2" max="2" width="12.00390625" style="10" customWidth="1"/>
    <col min="3" max="3" width="9.7109375" style="10" customWidth="1"/>
    <col min="4" max="4" width="3.7109375" style="10" customWidth="1"/>
    <col min="5" max="5" width="6.7109375" style="10" customWidth="1"/>
    <col min="6" max="6" width="1.28515625" style="10" customWidth="1"/>
    <col min="7" max="7" width="1.421875" style="10" customWidth="1"/>
    <col min="8" max="8" width="2.7109375" style="10" customWidth="1"/>
    <col min="9" max="9" width="12.28125" style="10" customWidth="1"/>
    <col min="10" max="10" width="10.00390625" style="10" customWidth="1"/>
    <col min="11" max="11" width="3.7109375" style="10" customWidth="1"/>
    <col min="12" max="12" width="6.7109375" style="10" customWidth="1"/>
    <col min="13" max="13" width="0.71875" style="10" customWidth="1"/>
    <col min="14" max="14" width="1.421875" style="10" customWidth="1"/>
    <col min="15" max="15" width="2.7109375" style="10" customWidth="1"/>
    <col min="16" max="16" width="10.7109375" style="10" customWidth="1"/>
    <col min="17" max="17" width="8.7109375" style="10" customWidth="1"/>
    <col min="18" max="18" width="3.7109375" style="10" customWidth="1"/>
    <col min="19" max="19" width="6.7109375" style="10" customWidth="1"/>
    <col min="20" max="20" width="7.421875" style="0" customWidth="1"/>
    <col min="21" max="21" width="8.8515625" style="0" customWidth="1"/>
    <col min="22" max="23" width="4.421875" style="0" customWidth="1"/>
    <col min="24" max="26" width="8.8515625" style="0" customWidth="1"/>
    <col min="27" max="27" width="12.421875" style="0" bestFit="1" customWidth="1"/>
  </cols>
  <sheetData>
    <row r="1" spans="1:28" ht="12.75">
      <c r="A1" s="5"/>
      <c r="B1" s="26"/>
      <c r="C1" s="26"/>
      <c r="D1" s="68" t="s">
        <v>33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26"/>
      <c r="T1" s="2"/>
      <c r="U1" s="3"/>
      <c r="V1" s="10"/>
      <c r="W1" s="10"/>
      <c r="X1" s="10"/>
      <c r="Y1" s="10"/>
      <c r="Z1" s="10"/>
      <c r="AA1" s="10"/>
      <c r="AB1" s="10"/>
    </row>
    <row r="2" spans="1:28" ht="12.75">
      <c r="A2" s="14"/>
      <c r="B2" s="16"/>
      <c r="C2" s="16"/>
      <c r="D2" s="69" t="s">
        <v>127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8"/>
      <c r="R2" s="16"/>
      <c r="S2" s="16"/>
      <c r="T2" s="4"/>
      <c r="U2" s="5"/>
      <c r="V2" s="10"/>
      <c r="W2" s="10"/>
      <c r="X2" s="10"/>
      <c r="Y2" s="10"/>
      <c r="Z2" s="10"/>
      <c r="AA2" s="10"/>
      <c r="AB2" s="10"/>
    </row>
    <row r="3" spans="1:28" ht="12.75">
      <c r="A3" s="29"/>
      <c r="B3" s="25"/>
      <c r="C3" s="25"/>
      <c r="D3" s="71" t="s">
        <v>87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8" t="s">
        <v>34</v>
      </c>
      <c r="R3" s="76"/>
      <c r="S3" s="30">
        <f>SUM(A11:A16,H11:H15,H22:H26,A22:A26,A33:A37,H33:H38,H44:H49,A44:A49)</f>
        <v>128</v>
      </c>
      <c r="T3" s="6"/>
      <c r="U3" s="3"/>
      <c r="V3" s="10"/>
      <c r="W3" s="10"/>
      <c r="X3" s="10"/>
      <c r="Y3" s="10"/>
      <c r="Z3" s="10"/>
      <c r="AA3" s="10"/>
      <c r="AB3" s="10"/>
    </row>
    <row r="4" spans="1:28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"/>
      <c r="S4" s="34"/>
      <c r="T4" s="6"/>
      <c r="U4" s="3"/>
      <c r="V4" s="10"/>
      <c r="W4" s="10"/>
      <c r="X4" s="10"/>
      <c r="Y4" s="10"/>
      <c r="Z4" s="10"/>
      <c r="AA4" s="10"/>
      <c r="AB4" s="10"/>
    </row>
    <row r="5" spans="1:28" ht="12.75">
      <c r="A5" s="87" t="s">
        <v>35</v>
      </c>
      <c r="B5" s="87"/>
      <c r="C5" s="82"/>
      <c r="D5" s="83"/>
      <c r="E5" s="83"/>
      <c r="F5" s="83"/>
      <c r="G5" s="83"/>
      <c r="H5" s="83"/>
      <c r="I5" s="83"/>
      <c r="J5" s="83"/>
      <c r="K5" s="83"/>
      <c r="L5" s="90" t="s">
        <v>36</v>
      </c>
      <c r="M5" s="70"/>
      <c r="N5" s="70"/>
      <c r="O5" s="70"/>
      <c r="P5" s="91"/>
      <c r="Q5" s="83"/>
      <c r="R5" s="83"/>
      <c r="S5" s="83"/>
      <c r="T5" s="6"/>
      <c r="U5" s="3"/>
      <c r="V5" s="10"/>
      <c r="W5" s="10"/>
      <c r="X5" s="10"/>
      <c r="Y5" s="10"/>
      <c r="Z5" s="10"/>
      <c r="AA5" s="10"/>
      <c r="AB5" s="10"/>
    </row>
    <row r="6" spans="1:28" ht="12.75">
      <c r="A6" s="72" t="s">
        <v>37</v>
      </c>
      <c r="B6" s="72"/>
      <c r="C6" s="73" t="s">
        <v>136</v>
      </c>
      <c r="D6" s="74"/>
      <c r="E6" s="74"/>
      <c r="F6" s="74"/>
      <c r="G6" s="74"/>
      <c r="H6" s="74"/>
      <c r="I6" s="74"/>
      <c r="J6" s="74"/>
      <c r="K6" s="74"/>
      <c r="L6" s="75" t="s">
        <v>38</v>
      </c>
      <c r="M6" s="76"/>
      <c r="N6" s="76"/>
      <c r="O6" s="76"/>
      <c r="P6" s="77" t="s">
        <v>128</v>
      </c>
      <c r="Q6" s="74"/>
      <c r="R6" s="74"/>
      <c r="S6" s="74"/>
      <c r="T6" s="7"/>
      <c r="V6" s="10"/>
      <c r="W6" s="10"/>
      <c r="X6" s="10"/>
      <c r="Y6" s="10"/>
      <c r="Z6" s="10"/>
      <c r="AA6" s="10"/>
      <c r="AB6" s="10"/>
    </row>
    <row r="7" ht="12.75">
      <c r="T7" s="7"/>
    </row>
    <row r="8" spans="1:20" ht="12.75">
      <c r="A8" s="15" t="s">
        <v>39</v>
      </c>
      <c r="B8" s="14"/>
      <c r="C8" s="15">
        <v>2022</v>
      </c>
      <c r="D8" s="16"/>
      <c r="E8" s="17"/>
      <c r="F8" s="17"/>
      <c r="H8" s="15" t="s">
        <v>40</v>
      </c>
      <c r="I8" s="14"/>
      <c r="J8" s="15">
        <f>C8+1</f>
        <v>2023</v>
      </c>
      <c r="K8" s="16"/>
      <c r="L8" s="17"/>
      <c r="M8" s="17"/>
      <c r="T8" s="7"/>
    </row>
    <row r="9" spans="1:20" ht="12.75">
      <c r="A9" s="18" t="s">
        <v>41</v>
      </c>
      <c r="B9" s="18"/>
      <c r="C9" s="18"/>
      <c r="D9" s="19" t="s">
        <v>42</v>
      </c>
      <c r="E9" s="20">
        <v>16</v>
      </c>
      <c r="F9" s="16"/>
      <c r="H9" s="18" t="s">
        <v>43</v>
      </c>
      <c r="I9" s="18"/>
      <c r="J9" s="18"/>
      <c r="K9" s="19" t="s">
        <v>42</v>
      </c>
      <c r="L9" s="20">
        <f>SUM(H11:H17)</f>
        <v>16</v>
      </c>
      <c r="M9" s="16"/>
      <c r="O9" s="10" t="s">
        <v>44</v>
      </c>
      <c r="T9" s="7"/>
    </row>
    <row r="10" spans="1:20" ht="12.75">
      <c r="A10" s="9" t="s">
        <v>45</v>
      </c>
      <c r="B10" s="9" t="s">
        <v>1</v>
      </c>
      <c r="C10" s="11" t="s">
        <v>46</v>
      </c>
      <c r="D10" s="9" t="s">
        <v>47</v>
      </c>
      <c r="E10" s="9" t="s">
        <v>48</v>
      </c>
      <c r="F10" s="12"/>
      <c r="H10" s="9" t="s">
        <v>45</v>
      </c>
      <c r="I10" s="9" t="s">
        <v>1</v>
      </c>
      <c r="J10" s="11" t="s">
        <v>46</v>
      </c>
      <c r="K10" s="9" t="s">
        <v>47</v>
      </c>
      <c r="L10" s="9" t="s">
        <v>48</v>
      </c>
      <c r="M10" s="12"/>
      <c r="O10" s="9" t="s">
        <v>45</v>
      </c>
      <c r="P10" s="9" t="s">
        <v>1</v>
      </c>
      <c r="Q10" s="11" t="s">
        <v>46</v>
      </c>
      <c r="R10" s="9" t="s">
        <v>47</v>
      </c>
      <c r="S10" s="9" t="s">
        <v>48</v>
      </c>
      <c r="T10" s="8"/>
    </row>
    <row r="11" spans="1:23" ht="12.75">
      <c r="A11" s="11">
        <v>4</v>
      </c>
      <c r="B11" s="11" t="s">
        <v>96</v>
      </c>
      <c r="C11" s="58">
        <f aca="true" t="shared" si="0" ref="C11:C17">IF(ISERROR($V11),"",IF(INDEX($B$119:$G$188,$V11,2)=$B11,"",INDEX($B$119:$G$188,$V11,2)))</f>
      </c>
      <c r="D11" s="58">
        <f aca="true" t="shared" si="1" ref="D11:D17">IF(ISERROR($V11),"",INDEX($B$119:$G$188,$V11,4))</f>
      </c>
      <c r="E11" s="58">
        <f aca="true" t="shared" si="2" ref="E11:E17">IF(ISERROR($V11),"",INDEX($B$119:$G$188,$V11,1))</f>
      </c>
      <c r="F11" s="59" t="e">
        <f aca="true" t="shared" si="3" ref="F11:F17">IF(ISNUMBER(D11),D11*A11,IF(ISBLANK(D11),0,VLOOKUP(D11,$A$52:$B$54,2,FALSE)*A11))</f>
        <v>#N/A</v>
      </c>
      <c r="G11" s="60"/>
      <c r="H11" s="11">
        <v>3</v>
      </c>
      <c r="I11" s="67" t="s">
        <v>109</v>
      </c>
      <c r="J11" s="58">
        <f aca="true" t="shared" si="4" ref="J11:J17">IF(ISERROR($W11),"",IF(INDEX($B$119:$G$188,$W11,2)=$I11,"",INDEX($B$119:$G$188,$W11,2)))</f>
      </c>
      <c r="K11" s="58">
        <f aca="true" t="shared" si="5" ref="K11:K17">IF(ISERROR($W11),"",INDEX($B$119:$G$188,$W11,4))</f>
      </c>
      <c r="L11" s="58">
        <f aca="true" t="shared" si="6" ref="L11:L17">IF(ISERROR($W11),"",INDEX($B$119:$G$188,$W11,1))</f>
      </c>
      <c r="M11" s="13" t="e">
        <f aca="true" t="shared" si="7" ref="M11:M17">IF(ISNUMBER(K11),K11*H11,IF(ISBLANK(K11),0,VLOOKUP(K11,$A$52:$B$54,2,FALSE)*H11))</f>
        <v>#N/A</v>
      </c>
      <c r="O11" s="9">
        <f aca="true" t="shared" si="8" ref="O11:O26">IF($T11="","",INDEX($B$119:$G$188,$T11,3))</f>
      </c>
      <c r="P11" s="9">
        <f aca="true" t="shared" si="9" ref="P11:P26">IF($T11="","",INDEX($B$119:$G$188,$T11,2))</f>
      </c>
      <c r="Q11" s="9"/>
      <c r="R11" s="9">
        <f aca="true" t="shared" si="10" ref="R11:R26">IF($T11="","",INDEX($B$119:$G$188,$T11,4))</f>
      </c>
      <c r="S11" s="9">
        <f aca="true" t="shared" si="11" ref="S11:S26">IF($T11="","",INDEX($B$119:$G$188,$T11,1))</f>
      </c>
      <c r="T11" s="24"/>
      <c r="U11">
        <v>1</v>
      </c>
      <c r="V11" s="23" t="e">
        <f aca="true" t="shared" si="12" ref="V11:V16">MATCH(B11,$C$119:$C$193,0)</f>
        <v>#N/A</v>
      </c>
      <c r="W11" s="23" t="e">
        <f aca="true" t="shared" si="13" ref="W11:W16">MATCH(I11,$C$119:$C$193,0)</f>
        <v>#N/A</v>
      </c>
    </row>
    <row r="12" spans="1:23" ht="12.75">
      <c r="A12" s="11">
        <v>1</v>
      </c>
      <c r="B12" s="11" t="s">
        <v>95</v>
      </c>
      <c r="C12" s="58">
        <f t="shared" si="0"/>
      </c>
      <c r="D12" s="58">
        <f t="shared" si="1"/>
      </c>
      <c r="E12" s="58">
        <f t="shared" si="2"/>
      </c>
      <c r="F12" s="59" t="e">
        <f t="shared" si="3"/>
        <v>#N/A</v>
      </c>
      <c r="G12" s="60"/>
      <c r="H12" s="11">
        <v>4</v>
      </c>
      <c r="I12" s="11" t="s">
        <v>91</v>
      </c>
      <c r="J12" s="58">
        <f t="shared" si="4"/>
      </c>
      <c r="K12" s="58">
        <f t="shared" si="5"/>
      </c>
      <c r="L12" s="58">
        <f t="shared" si="6"/>
      </c>
      <c r="M12" s="13" t="e">
        <f t="shared" si="7"/>
        <v>#N/A</v>
      </c>
      <c r="O12" s="9">
        <f t="shared" si="8"/>
      </c>
      <c r="P12" s="9">
        <f t="shared" si="9"/>
      </c>
      <c r="Q12" s="9"/>
      <c r="R12" s="9">
        <f t="shared" si="10"/>
      </c>
      <c r="S12" s="9">
        <f t="shared" si="11"/>
      </c>
      <c r="T12" s="24"/>
      <c r="U12">
        <f aca="true" t="shared" si="14" ref="U12:U50">U11+1</f>
        <v>2</v>
      </c>
      <c r="V12" s="23" t="e">
        <f t="shared" si="12"/>
        <v>#N/A</v>
      </c>
      <c r="W12" s="23" t="e">
        <f t="shared" si="13"/>
        <v>#N/A</v>
      </c>
    </row>
    <row r="13" spans="1:23" ht="12.75">
      <c r="A13" s="11">
        <v>1</v>
      </c>
      <c r="B13" s="11" t="s">
        <v>94</v>
      </c>
      <c r="C13" s="58">
        <f t="shared" si="0"/>
      </c>
      <c r="D13" s="58">
        <f t="shared" si="1"/>
      </c>
      <c r="E13" s="58">
        <f t="shared" si="2"/>
      </c>
      <c r="F13" s="59" t="e">
        <f t="shared" si="3"/>
        <v>#N/A</v>
      </c>
      <c r="G13" s="60"/>
      <c r="H13" s="11">
        <v>3</v>
      </c>
      <c r="I13" s="11" t="s">
        <v>92</v>
      </c>
      <c r="J13" s="58">
        <f t="shared" si="4"/>
      </c>
      <c r="K13" s="58">
        <f t="shared" si="5"/>
      </c>
      <c r="L13" s="58">
        <f t="shared" si="6"/>
      </c>
      <c r="M13" s="13" t="e">
        <f t="shared" si="7"/>
        <v>#N/A</v>
      </c>
      <c r="O13" s="9">
        <f t="shared" si="8"/>
      </c>
      <c r="P13" s="9">
        <f t="shared" si="9"/>
      </c>
      <c r="Q13" s="9"/>
      <c r="R13" s="9">
        <f t="shared" si="10"/>
      </c>
      <c r="S13" s="9">
        <f t="shared" si="11"/>
      </c>
      <c r="T13" s="24"/>
      <c r="U13">
        <f t="shared" si="14"/>
        <v>3</v>
      </c>
      <c r="V13" s="23" t="e">
        <f t="shared" si="12"/>
        <v>#N/A</v>
      </c>
      <c r="W13" s="23" t="e">
        <f t="shared" si="13"/>
        <v>#N/A</v>
      </c>
    </row>
    <row r="14" spans="1:23" ht="12.75">
      <c r="A14" s="11">
        <v>4</v>
      </c>
      <c r="B14" s="11" t="s">
        <v>90</v>
      </c>
      <c r="C14" s="58">
        <f t="shared" si="0"/>
      </c>
      <c r="D14" s="58">
        <f t="shared" si="1"/>
      </c>
      <c r="E14" s="58">
        <f t="shared" si="2"/>
      </c>
      <c r="F14" s="59" t="e">
        <f t="shared" si="3"/>
        <v>#N/A</v>
      </c>
      <c r="G14" s="60"/>
      <c r="H14" s="11">
        <v>3</v>
      </c>
      <c r="I14" s="11" t="s">
        <v>83</v>
      </c>
      <c r="J14" s="58">
        <f t="shared" si="4"/>
      </c>
      <c r="K14" s="58">
        <f t="shared" si="5"/>
      </c>
      <c r="L14" s="58">
        <f t="shared" si="6"/>
      </c>
      <c r="M14" s="13" t="e">
        <f t="shared" si="7"/>
        <v>#N/A</v>
      </c>
      <c r="O14" s="9">
        <f t="shared" si="8"/>
      </c>
      <c r="P14" s="9">
        <f t="shared" si="9"/>
      </c>
      <c r="Q14" s="9"/>
      <c r="R14" s="9">
        <f t="shared" si="10"/>
      </c>
      <c r="S14" s="9">
        <f t="shared" si="11"/>
      </c>
      <c r="T14" s="24"/>
      <c r="U14">
        <f t="shared" si="14"/>
        <v>4</v>
      </c>
      <c r="V14" s="23" t="e">
        <f t="shared" si="12"/>
        <v>#N/A</v>
      </c>
      <c r="W14" s="23" t="e">
        <f t="shared" si="13"/>
        <v>#N/A</v>
      </c>
    </row>
    <row r="15" spans="1:23" ht="12.75">
      <c r="A15" s="11">
        <v>3</v>
      </c>
      <c r="B15" s="11" t="s">
        <v>93</v>
      </c>
      <c r="C15" s="58">
        <f t="shared" si="0"/>
      </c>
      <c r="D15" s="58">
        <f t="shared" si="1"/>
      </c>
      <c r="E15" s="58">
        <f t="shared" si="2"/>
      </c>
      <c r="F15" s="59" t="e">
        <f t="shared" si="3"/>
        <v>#N/A</v>
      </c>
      <c r="G15" s="60"/>
      <c r="H15" s="11">
        <v>3</v>
      </c>
      <c r="I15" s="66" t="s">
        <v>110</v>
      </c>
      <c r="J15" s="58">
        <f t="shared" si="4"/>
      </c>
      <c r="K15" s="58">
        <f t="shared" si="5"/>
      </c>
      <c r="L15" s="58">
        <f t="shared" si="6"/>
      </c>
      <c r="M15" s="13" t="e">
        <f t="shared" si="7"/>
        <v>#N/A</v>
      </c>
      <c r="O15" s="9">
        <f t="shared" si="8"/>
      </c>
      <c r="P15" s="9">
        <f t="shared" si="9"/>
      </c>
      <c r="Q15" s="9"/>
      <c r="R15" s="9">
        <f t="shared" si="10"/>
      </c>
      <c r="S15" s="9">
        <f t="shared" si="11"/>
      </c>
      <c r="T15" s="24"/>
      <c r="U15">
        <f t="shared" si="14"/>
        <v>5</v>
      </c>
      <c r="V15" s="23" t="e">
        <f t="shared" si="12"/>
        <v>#N/A</v>
      </c>
      <c r="W15" s="23" t="e">
        <f t="shared" si="13"/>
        <v>#N/A</v>
      </c>
    </row>
    <row r="16" spans="1:23" ht="12.75">
      <c r="A16" s="11">
        <v>3</v>
      </c>
      <c r="B16" s="11" t="s">
        <v>83</v>
      </c>
      <c r="C16" s="58">
        <f t="shared" si="0"/>
      </c>
      <c r="D16" s="58">
        <f t="shared" si="1"/>
      </c>
      <c r="E16" s="58">
        <f t="shared" si="2"/>
      </c>
      <c r="F16" s="59" t="e">
        <f t="shared" si="3"/>
        <v>#N/A</v>
      </c>
      <c r="G16" s="60"/>
      <c r="H16" s="11"/>
      <c r="I16" s="11"/>
      <c r="J16" s="58">
        <f t="shared" si="4"/>
      </c>
      <c r="K16" s="58">
        <f t="shared" si="5"/>
      </c>
      <c r="L16" s="58">
        <f t="shared" si="6"/>
      </c>
      <c r="M16" s="13" t="e">
        <f t="shared" si="7"/>
        <v>#N/A</v>
      </c>
      <c r="O16" s="9">
        <f t="shared" si="8"/>
      </c>
      <c r="P16" s="9">
        <f t="shared" si="9"/>
      </c>
      <c r="Q16" s="9"/>
      <c r="R16" s="9">
        <f t="shared" si="10"/>
      </c>
      <c r="S16" s="9">
        <f t="shared" si="11"/>
      </c>
      <c r="T16" s="24"/>
      <c r="U16">
        <f t="shared" si="14"/>
        <v>6</v>
      </c>
      <c r="V16" s="23" t="e">
        <f t="shared" si="12"/>
        <v>#N/A</v>
      </c>
      <c r="W16" s="23" t="e">
        <f t="shared" si="13"/>
        <v>#N/A</v>
      </c>
    </row>
    <row r="17" spans="1:23" ht="12.75">
      <c r="A17" s="11"/>
      <c r="B17" s="11"/>
      <c r="C17" s="58">
        <f t="shared" si="0"/>
      </c>
      <c r="D17" s="58">
        <f t="shared" si="1"/>
      </c>
      <c r="E17" s="58">
        <f t="shared" si="2"/>
      </c>
      <c r="F17" s="59" t="e">
        <f t="shared" si="3"/>
        <v>#N/A</v>
      </c>
      <c r="G17" s="60"/>
      <c r="H17" s="11"/>
      <c r="I17" s="11"/>
      <c r="J17" s="58">
        <f t="shared" si="4"/>
      </c>
      <c r="K17" s="58">
        <f t="shared" si="5"/>
      </c>
      <c r="L17" s="58">
        <f t="shared" si="6"/>
      </c>
      <c r="M17" s="13" t="e">
        <f t="shared" si="7"/>
        <v>#N/A</v>
      </c>
      <c r="O17" s="9">
        <f t="shared" si="8"/>
      </c>
      <c r="P17" s="9">
        <f t="shared" si="9"/>
      </c>
      <c r="Q17" s="9"/>
      <c r="R17" s="9">
        <f t="shared" si="10"/>
      </c>
      <c r="S17" s="9">
        <f t="shared" si="11"/>
      </c>
      <c r="T17" s="24"/>
      <c r="U17">
        <f t="shared" si="14"/>
        <v>7</v>
      </c>
      <c r="V17" s="23" t="e">
        <f>MATCH(B17,$C$119:$C$193,0)</f>
        <v>#N/A</v>
      </c>
      <c r="W17" s="23" t="e">
        <f>MATCH(I17,$C$119:$C$193,0)</f>
        <v>#N/A</v>
      </c>
    </row>
    <row r="18" spans="15:23" ht="12.75">
      <c r="O18" s="9">
        <f t="shared" si="8"/>
      </c>
      <c r="P18" s="9">
        <f t="shared" si="9"/>
      </c>
      <c r="Q18" s="9"/>
      <c r="R18" s="9">
        <f t="shared" si="10"/>
      </c>
      <c r="S18" s="9">
        <f t="shared" si="11"/>
      </c>
      <c r="T18" s="24"/>
      <c r="U18">
        <f t="shared" si="14"/>
        <v>8</v>
      </c>
      <c r="V18" s="23"/>
      <c r="W18" s="23"/>
    </row>
    <row r="19" spans="1:23" ht="12.75">
      <c r="A19" s="15" t="s">
        <v>39</v>
      </c>
      <c r="B19" s="14"/>
      <c r="C19" s="15">
        <f>J8</f>
        <v>2023</v>
      </c>
      <c r="D19" s="16"/>
      <c r="E19" s="17"/>
      <c r="F19" s="17"/>
      <c r="H19" s="15" t="s">
        <v>40</v>
      </c>
      <c r="I19" s="14"/>
      <c r="J19" s="15">
        <f>C19+1</f>
        <v>2024</v>
      </c>
      <c r="K19" s="16"/>
      <c r="L19" s="17"/>
      <c r="M19" s="17"/>
      <c r="O19" s="9">
        <f t="shared" si="8"/>
      </c>
      <c r="P19" s="9">
        <f t="shared" si="9"/>
      </c>
      <c r="Q19" s="9"/>
      <c r="R19" s="9">
        <f t="shared" si="10"/>
      </c>
      <c r="S19" s="9">
        <f t="shared" si="11"/>
      </c>
      <c r="T19" s="24"/>
      <c r="U19">
        <f t="shared" si="14"/>
        <v>9</v>
      </c>
      <c r="V19" s="23"/>
      <c r="W19" s="23"/>
    </row>
    <row r="20" spans="1:23" ht="12.75">
      <c r="A20" s="18" t="s">
        <v>49</v>
      </c>
      <c r="B20" s="18"/>
      <c r="C20" s="18"/>
      <c r="D20" s="19" t="s">
        <v>42</v>
      </c>
      <c r="E20" s="20">
        <f>SUM(A22:A28)</f>
        <v>16</v>
      </c>
      <c r="F20" s="16"/>
      <c r="H20" s="18" t="s">
        <v>50</v>
      </c>
      <c r="I20" s="18"/>
      <c r="J20" s="18"/>
      <c r="K20" s="19" t="s">
        <v>42</v>
      </c>
      <c r="L20" s="20">
        <f>SUM(H22:H28)</f>
        <v>16</v>
      </c>
      <c r="M20" s="16"/>
      <c r="O20" s="9">
        <f t="shared" si="8"/>
      </c>
      <c r="P20" s="9">
        <f t="shared" si="9"/>
      </c>
      <c r="Q20" s="9"/>
      <c r="R20" s="9">
        <f t="shared" si="10"/>
      </c>
      <c r="S20" s="9">
        <f t="shared" si="11"/>
      </c>
      <c r="T20" s="24"/>
      <c r="U20">
        <f t="shared" si="14"/>
        <v>10</v>
      </c>
      <c r="V20" s="23"/>
      <c r="W20" s="23"/>
    </row>
    <row r="21" spans="1:23" ht="12.75">
      <c r="A21" s="9" t="s">
        <v>45</v>
      </c>
      <c r="B21" s="9" t="s">
        <v>1</v>
      </c>
      <c r="C21" s="11" t="s">
        <v>46</v>
      </c>
      <c r="D21" s="9" t="s">
        <v>47</v>
      </c>
      <c r="E21" s="9" t="s">
        <v>48</v>
      </c>
      <c r="F21" s="12"/>
      <c r="H21" s="9" t="s">
        <v>45</v>
      </c>
      <c r="I21" s="9" t="s">
        <v>1</v>
      </c>
      <c r="J21" s="11" t="s">
        <v>46</v>
      </c>
      <c r="K21" s="9" t="s">
        <v>47</v>
      </c>
      <c r="L21" s="9" t="s">
        <v>48</v>
      </c>
      <c r="M21" s="12"/>
      <c r="O21" s="9">
        <f t="shared" si="8"/>
      </c>
      <c r="P21" s="9">
        <f t="shared" si="9"/>
      </c>
      <c r="Q21" s="9"/>
      <c r="R21" s="9">
        <f t="shared" si="10"/>
      </c>
      <c r="S21" s="9">
        <f t="shared" si="11"/>
      </c>
      <c r="T21" s="24"/>
      <c r="U21">
        <f t="shared" si="14"/>
        <v>11</v>
      </c>
      <c r="V21" s="23"/>
      <c r="W21" s="23"/>
    </row>
    <row r="22" spans="1:23" ht="12.75">
      <c r="A22" s="11">
        <v>3</v>
      </c>
      <c r="B22" s="11" t="s">
        <v>100</v>
      </c>
      <c r="C22" s="58">
        <f aca="true" t="shared" si="15" ref="C22:C28">IF(ISERROR($V22),"",IF(INDEX($B$119:$G$188,$V22,2)=$B22,"",INDEX($B$119:$G$188,$V22,2)))</f>
      </c>
      <c r="D22" s="58">
        <f aca="true" t="shared" si="16" ref="D22:D28">IF(ISERROR($V22),"",INDEX($B$119:$G$188,$V22,4))</f>
      </c>
      <c r="E22" s="58">
        <f aca="true" t="shared" si="17" ref="E22:E28">IF(ISERROR($V22),"",INDEX($B$119:$G$188,$V22,1))</f>
      </c>
      <c r="F22" s="59" t="e">
        <f aca="true" t="shared" si="18" ref="F22:F28">IF(ISNUMBER(D22),D22*A22,IF(ISBLANK(D22),0,VLOOKUP(D22,$A$52:$B$54,2,FALSE)*A22))</f>
        <v>#N/A</v>
      </c>
      <c r="G22" s="60"/>
      <c r="H22" s="11">
        <v>3</v>
      </c>
      <c r="I22" s="11" t="s">
        <v>101</v>
      </c>
      <c r="J22" s="58">
        <f aca="true" t="shared" si="19" ref="J22:J28">IF(ISERROR($W22),"",IF(INDEX($B$119:$G$188,$W22,2)=$I22,"",INDEX($B$119:$G$188,$W22,2)))</f>
      </c>
      <c r="K22" s="58">
        <f aca="true" t="shared" si="20" ref="K22:K28">IF(ISERROR($W22),"",INDEX($B$119:$G$188,$W22,4))</f>
      </c>
      <c r="L22" s="58">
        <f aca="true" t="shared" si="21" ref="L22:L28">IF(ISERROR($W22),"",INDEX($B$119:$G$188,$W22,1))</f>
      </c>
      <c r="M22" s="13" t="e">
        <f aca="true" t="shared" si="22" ref="M22:M28">IF(ISNUMBER(K22),K22*H22,IF(ISBLANK(K22),0,VLOOKUP(K22,$A$52:$B$54,2,FALSE)*H22))</f>
        <v>#N/A</v>
      </c>
      <c r="O22" s="9">
        <f t="shared" si="8"/>
      </c>
      <c r="P22" s="9">
        <f t="shared" si="9"/>
      </c>
      <c r="Q22" s="9"/>
      <c r="R22" s="9">
        <f t="shared" si="10"/>
      </c>
      <c r="S22" s="9">
        <f t="shared" si="11"/>
      </c>
      <c r="T22" s="24"/>
      <c r="U22">
        <f t="shared" si="14"/>
        <v>12</v>
      </c>
      <c r="V22" s="23" t="e">
        <f>MATCH(B22,$C$119:$C$193,0)</f>
        <v>#N/A</v>
      </c>
      <c r="W22" s="23" t="e">
        <f>MATCH(I22,$C$119:$C$193,0)</f>
        <v>#N/A</v>
      </c>
    </row>
    <row r="23" spans="1:23" ht="12.75">
      <c r="A23" s="11">
        <v>4</v>
      </c>
      <c r="B23" s="11" t="s">
        <v>97</v>
      </c>
      <c r="C23" s="58">
        <f t="shared" si="15"/>
      </c>
      <c r="D23" s="58">
        <f t="shared" si="16"/>
      </c>
      <c r="E23" s="58">
        <f t="shared" si="17"/>
      </c>
      <c r="F23" s="59" t="e">
        <f t="shared" si="18"/>
        <v>#N/A</v>
      </c>
      <c r="G23" s="60"/>
      <c r="H23" s="11">
        <v>3</v>
      </c>
      <c r="I23" s="11" t="s">
        <v>103</v>
      </c>
      <c r="J23" s="58">
        <f t="shared" si="19"/>
      </c>
      <c r="K23" s="58">
        <f t="shared" si="20"/>
      </c>
      <c r="L23" s="58">
        <f t="shared" si="21"/>
      </c>
      <c r="M23" s="13" t="e">
        <f t="shared" si="22"/>
        <v>#N/A</v>
      </c>
      <c r="O23" s="9">
        <f t="shared" si="8"/>
      </c>
      <c r="P23" s="9">
        <f t="shared" si="9"/>
      </c>
      <c r="Q23" s="9"/>
      <c r="R23" s="9">
        <f t="shared" si="10"/>
      </c>
      <c r="S23" s="9">
        <f t="shared" si="11"/>
      </c>
      <c r="T23" s="24"/>
      <c r="U23">
        <f t="shared" si="14"/>
        <v>13</v>
      </c>
      <c r="V23" s="23" t="e">
        <f aca="true" t="shared" si="23" ref="V23:V28">MATCH(B23,$C$119:$C$193,0)</f>
        <v>#N/A</v>
      </c>
      <c r="W23" s="23" t="e">
        <f aca="true" t="shared" si="24" ref="W23:W28">MATCH(I23,$C$119:$C$193,0)</f>
        <v>#N/A</v>
      </c>
    </row>
    <row r="24" spans="1:23" ht="12.75">
      <c r="A24" s="11">
        <v>3</v>
      </c>
      <c r="B24" s="67" t="s">
        <v>116</v>
      </c>
      <c r="C24" s="58">
        <f t="shared" si="15"/>
      </c>
      <c r="D24" s="58">
        <f t="shared" si="16"/>
      </c>
      <c r="E24" s="58">
        <f t="shared" si="17"/>
      </c>
      <c r="F24" s="59" t="e">
        <f t="shared" si="18"/>
        <v>#N/A</v>
      </c>
      <c r="G24" s="60"/>
      <c r="H24" s="11">
        <v>4</v>
      </c>
      <c r="I24" s="11" t="s">
        <v>102</v>
      </c>
      <c r="J24" s="58">
        <f t="shared" si="19"/>
      </c>
      <c r="K24" s="58">
        <f t="shared" si="20"/>
      </c>
      <c r="L24" s="58">
        <f t="shared" si="21"/>
      </c>
      <c r="M24" s="13" t="e">
        <f t="shared" si="22"/>
        <v>#N/A</v>
      </c>
      <c r="O24" s="9">
        <f t="shared" si="8"/>
      </c>
      <c r="P24" s="9">
        <f t="shared" si="9"/>
      </c>
      <c r="Q24" s="9"/>
      <c r="R24" s="9">
        <f t="shared" si="10"/>
      </c>
      <c r="S24" s="9">
        <f t="shared" si="11"/>
      </c>
      <c r="T24" s="24"/>
      <c r="U24">
        <f t="shared" si="14"/>
        <v>14</v>
      </c>
      <c r="V24" s="23" t="e">
        <f t="shared" si="23"/>
        <v>#N/A</v>
      </c>
      <c r="W24" s="23" t="e">
        <f t="shared" si="24"/>
        <v>#N/A</v>
      </c>
    </row>
    <row r="25" spans="1:23" ht="12.75">
      <c r="A25" s="11">
        <v>3</v>
      </c>
      <c r="B25" s="11" t="s">
        <v>84</v>
      </c>
      <c r="C25" s="58">
        <f t="shared" si="15"/>
      </c>
      <c r="D25" s="58">
        <f t="shared" si="16"/>
      </c>
      <c r="E25" s="58">
        <f t="shared" si="17"/>
      </c>
      <c r="F25" s="59" t="e">
        <f t="shared" si="18"/>
        <v>#N/A</v>
      </c>
      <c r="G25" s="60"/>
      <c r="H25" s="11">
        <v>3</v>
      </c>
      <c r="I25" s="66" t="s">
        <v>116</v>
      </c>
      <c r="J25" s="58">
        <f t="shared" si="19"/>
      </c>
      <c r="K25" s="58">
        <f t="shared" si="20"/>
      </c>
      <c r="L25" s="58">
        <f t="shared" si="21"/>
      </c>
      <c r="M25" s="13" t="e">
        <f t="shared" si="22"/>
        <v>#N/A</v>
      </c>
      <c r="O25" s="9">
        <f t="shared" si="8"/>
      </c>
      <c r="P25" s="9">
        <f t="shared" si="9"/>
      </c>
      <c r="Q25" s="9"/>
      <c r="R25" s="9">
        <f t="shared" si="10"/>
      </c>
      <c r="S25" s="9">
        <f t="shared" si="11"/>
      </c>
      <c r="T25" s="24"/>
      <c r="U25">
        <f t="shared" si="14"/>
        <v>15</v>
      </c>
      <c r="V25" s="23" t="e">
        <f t="shared" si="23"/>
        <v>#N/A</v>
      </c>
      <c r="W25" s="23" t="e">
        <f t="shared" si="24"/>
        <v>#N/A</v>
      </c>
    </row>
    <row r="26" spans="1:23" ht="12.75">
      <c r="A26" s="11">
        <v>3</v>
      </c>
      <c r="B26" s="11" t="s">
        <v>84</v>
      </c>
      <c r="C26" s="58">
        <f t="shared" si="15"/>
      </c>
      <c r="D26" s="58">
        <f t="shared" si="16"/>
      </c>
      <c r="E26" s="58">
        <f t="shared" si="17"/>
      </c>
      <c r="F26" s="59" t="e">
        <f t="shared" si="18"/>
        <v>#N/A</v>
      </c>
      <c r="G26" s="60"/>
      <c r="H26" s="11">
        <v>3</v>
      </c>
      <c r="I26" s="11" t="s">
        <v>84</v>
      </c>
      <c r="J26" s="58">
        <f t="shared" si="19"/>
      </c>
      <c r="K26" s="58">
        <f t="shared" si="20"/>
      </c>
      <c r="L26" s="58">
        <f t="shared" si="21"/>
      </c>
      <c r="M26" s="13" t="e">
        <f t="shared" si="22"/>
        <v>#N/A</v>
      </c>
      <c r="O26" s="9">
        <f t="shared" si="8"/>
      </c>
      <c r="P26" s="9">
        <f t="shared" si="9"/>
      </c>
      <c r="Q26" s="9"/>
      <c r="R26" s="9">
        <f t="shared" si="10"/>
      </c>
      <c r="S26" s="9">
        <f t="shared" si="11"/>
      </c>
      <c r="T26" s="24"/>
      <c r="U26">
        <f t="shared" si="14"/>
        <v>16</v>
      </c>
      <c r="V26" s="23" t="e">
        <f t="shared" si="23"/>
        <v>#N/A</v>
      </c>
      <c r="W26" s="23" t="e">
        <f t="shared" si="24"/>
        <v>#N/A</v>
      </c>
    </row>
    <row r="27" spans="1:23" ht="12.75">
      <c r="A27" s="11"/>
      <c r="B27" s="11"/>
      <c r="C27" s="58">
        <f t="shared" si="15"/>
      </c>
      <c r="D27" s="58">
        <f t="shared" si="16"/>
      </c>
      <c r="E27" s="58">
        <f t="shared" si="17"/>
      </c>
      <c r="F27" s="59" t="e">
        <f t="shared" si="18"/>
        <v>#N/A</v>
      </c>
      <c r="G27" s="60"/>
      <c r="H27" s="11"/>
      <c r="I27" s="11"/>
      <c r="J27" s="58">
        <f t="shared" si="19"/>
      </c>
      <c r="K27" s="58">
        <f t="shared" si="20"/>
      </c>
      <c r="L27" s="58">
        <f t="shared" si="21"/>
      </c>
      <c r="M27" s="13" t="e">
        <f t="shared" si="22"/>
        <v>#N/A</v>
      </c>
      <c r="T27" s="7"/>
      <c r="U27">
        <f t="shared" si="14"/>
        <v>17</v>
      </c>
      <c r="V27" s="23" t="e">
        <f t="shared" si="23"/>
        <v>#N/A</v>
      </c>
      <c r="W27" s="23" t="e">
        <f t="shared" si="24"/>
        <v>#N/A</v>
      </c>
    </row>
    <row r="28" spans="1:23" ht="12.75">
      <c r="A28" s="11"/>
      <c r="B28" s="11"/>
      <c r="C28" s="58">
        <f t="shared" si="15"/>
      </c>
      <c r="D28" s="58">
        <f t="shared" si="16"/>
      </c>
      <c r="E28" s="58">
        <f t="shared" si="17"/>
      </c>
      <c r="F28" s="59" t="e">
        <f t="shared" si="18"/>
        <v>#N/A</v>
      </c>
      <c r="G28" s="60"/>
      <c r="H28" s="11"/>
      <c r="I28" s="11"/>
      <c r="J28" s="58">
        <f t="shared" si="19"/>
      </c>
      <c r="K28" s="58">
        <f t="shared" si="20"/>
      </c>
      <c r="L28" s="58">
        <f t="shared" si="21"/>
      </c>
      <c r="M28" s="13" t="e">
        <f t="shared" si="22"/>
        <v>#N/A</v>
      </c>
      <c r="T28" s="7"/>
      <c r="U28">
        <f t="shared" si="14"/>
        <v>18</v>
      </c>
      <c r="V28" s="23" t="e">
        <f t="shared" si="23"/>
        <v>#N/A</v>
      </c>
      <c r="W28" s="23" t="e">
        <f t="shared" si="24"/>
        <v>#N/A</v>
      </c>
    </row>
    <row r="29" spans="20:23" ht="12.75">
      <c r="T29" s="7"/>
      <c r="U29">
        <f t="shared" si="14"/>
        <v>19</v>
      </c>
      <c r="V29" s="23"/>
      <c r="W29" s="23"/>
    </row>
    <row r="30" spans="1:23" ht="12.75">
      <c r="A30" s="15" t="s">
        <v>39</v>
      </c>
      <c r="B30" s="14"/>
      <c r="C30" s="15">
        <f>J19</f>
        <v>2024</v>
      </c>
      <c r="D30" s="16"/>
      <c r="E30" s="17"/>
      <c r="F30" s="17"/>
      <c r="H30" s="15" t="s">
        <v>40</v>
      </c>
      <c r="I30" s="14"/>
      <c r="J30" s="15">
        <f>C30+1</f>
        <v>2025</v>
      </c>
      <c r="K30" s="16"/>
      <c r="L30" s="17"/>
      <c r="M30" s="17"/>
      <c r="P30" s="61" t="s">
        <v>111</v>
      </c>
      <c r="T30" s="7"/>
      <c r="U30">
        <f t="shared" si="14"/>
        <v>20</v>
      </c>
      <c r="V30" s="23"/>
      <c r="W30" s="23"/>
    </row>
    <row r="31" spans="1:23" ht="12.75">
      <c r="A31" s="18" t="s">
        <v>51</v>
      </c>
      <c r="B31" s="18"/>
      <c r="C31" s="18"/>
      <c r="D31" s="19" t="s">
        <v>42</v>
      </c>
      <c r="E31" s="20">
        <f>SUM(A33:A39)</f>
        <v>16</v>
      </c>
      <c r="F31" s="16"/>
      <c r="H31" s="18" t="s">
        <v>52</v>
      </c>
      <c r="I31" s="18"/>
      <c r="J31" s="18"/>
      <c r="K31" s="19" t="s">
        <v>42</v>
      </c>
      <c r="L31" s="20">
        <f>SUM(H33:H39)</f>
        <v>16</v>
      </c>
      <c r="M31" s="16"/>
      <c r="P31" s="61" t="s">
        <v>112</v>
      </c>
      <c r="T31" s="7"/>
      <c r="U31">
        <f t="shared" si="14"/>
        <v>21</v>
      </c>
      <c r="V31" s="23"/>
      <c r="W31" s="23"/>
    </row>
    <row r="32" spans="1:23" ht="12.75">
      <c r="A32" s="9" t="s">
        <v>45</v>
      </c>
      <c r="B32" s="9" t="s">
        <v>1</v>
      </c>
      <c r="C32" s="11" t="s">
        <v>46</v>
      </c>
      <c r="D32" s="9" t="s">
        <v>47</v>
      </c>
      <c r="E32" s="9" t="s">
        <v>48</v>
      </c>
      <c r="F32" s="12"/>
      <c r="H32" s="9" t="s">
        <v>45</v>
      </c>
      <c r="I32" s="9" t="s">
        <v>1</v>
      </c>
      <c r="J32" s="11" t="s">
        <v>46</v>
      </c>
      <c r="K32" s="9" t="s">
        <v>47</v>
      </c>
      <c r="L32" s="9" t="s">
        <v>48</v>
      </c>
      <c r="M32" s="12"/>
      <c r="P32" s="61" t="s">
        <v>113</v>
      </c>
      <c r="T32" s="7"/>
      <c r="U32">
        <f t="shared" si="14"/>
        <v>22</v>
      </c>
      <c r="V32" s="23"/>
      <c r="W32" s="23"/>
    </row>
    <row r="33" spans="1:23" ht="12.75">
      <c r="A33" s="11">
        <v>4</v>
      </c>
      <c r="B33" s="66" t="s">
        <v>137</v>
      </c>
      <c r="C33" s="58">
        <f aca="true" t="shared" si="25" ref="C33:C39">IF(ISERROR($V33),"",IF(INDEX($B$119:$G$188,$V33,2)=$B33,"",INDEX($B$119:$G$188,$V33,2)))</f>
      </c>
      <c r="D33" s="58">
        <f aca="true" t="shared" si="26" ref="D33:D39">IF(ISERROR($V33),"",INDEX($B$119:$G$188,$V33,4))</f>
      </c>
      <c r="E33" s="58">
        <f aca="true" t="shared" si="27" ref="E33:E39">IF(ISERROR($V33),"",INDEX($B$119:$G$188,$V33,1))</f>
      </c>
      <c r="F33" s="59" t="e">
        <f aca="true" t="shared" si="28" ref="F33:F39">IF(ISNUMBER(D33),D33*A33,IF(ISBLANK(D33),0,VLOOKUP(D33,$A$52:$B$54,2,FALSE)*A33))</f>
        <v>#N/A</v>
      </c>
      <c r="G33" s="60" t="e">
        <f aca="true" t="shared" si="29" ref="G33:G39">INDEX($A$119:$S$240,V33,19)</f>
        <v>#N/A</v>
      </c>
      <c r="H33" s="11">
        <v>4</v>
      </c>
      <c r="I33" s="11" t="s">
        <v>89</v>
      </c>
      <c r="J33" s="58">
        <f>IF(ISERROR($W33),"",IF(INDEX($B$119:$G$188,$W33,2)=$I33,"",INDEX($B$119:$G$188,$W33,2)))</f>
      </c>
      <c r="K33" s="58">
        <f>IF(ISERROR($W33),"",INDEX($B$119:$G$188,$W33,4))</f>
      </c>
      <c r="L33" s="58">
        <f>IF(ISERROR($W33),"",INDEX($B$119:$G$188,$W33,1))</f>
      </c>
      <c r="M33" s="13" t="e">
        <f aca="true" t="shared" si="30" ref="M33:M39">IF(ISNUMBER(K33),K33*H33,IF(ISBLANK(K33),0,VLOOKUP(K33,$A$52:$B$54,2,FALSE)*H33))</f>
        <v>#N/A</v>
      </c>
      <c r="N33" s="60" t="e">
        <f aca="true" t="shared" si="31" ref="N33:N39">INDEX($A$119:$S$240,W33,19)</f>
        <v>#N/A</v>
      </c>
      <c r="P33" s="61" t="s">
        <v>114</v>
      </c>
      <c r="T33" s="7"/>
      <c r="U33">
        <f t="shared" si="14"/>
        <v>23</v>
      </c>
      <c r="V33" s="23" t="e">
        <f aca="true" t="shared" si="32" ref="V33:V39">MATCH(B33,$C$119:$C$193,0)</f>
        <v>#N/A</v>
      </c>
      <c r="W33" s="23" t="e">
        <f aca="true" t="shared" si="33" ref="W33:W39">MATCH(I33,$C$119:$C$193,0)</f>
        <v>#N/A</v>
      </c>
    </row>
    <row r="34" spans="1:23" ht="12.75">
      <c r="A34" s="11">
        <v>3</v>
      </c>
      <c r="B34" s="66" t="s">
        <v>104</v>
      </c>
      <c r="C34" s="58">
        <f t="shared" si="25"/>
      </c>
      <c r="D34" s="58">
        <f t="shared" si="26"/>
      </c>
      <c r="E34" s="58">
        <f t="shared" si="27"/>
      </c>
      <c r="F34" s="59" t="e">
        <f t="shared" si="28"/>
        <v>#N/A</v>
      </c>
      <c r="G34" s="60" t="e">
        <f t="shared" si="29"/>
        <v>#N/A</v>
      </c>
      <c r="H34" s="11">
        <v>3</v>
      </c>
      <c r="I34" s="11" t="s">
        <v>98</v>
      </c>
      <c r="J34" s="58">
        <f>IF(ISERROR($W34),"",IF(INDEX($B$119:$G$188,$W34,2)=$I34,"",INDEX($B$119:$G$188,$W34,2)))</f>
      </c>
      <c r="K34" s="58">
        <f>IF(ISERROR($W34),"",INDEX($B$119:$G$188,$W34,4))</f>
      </c>
      <c r="L34" s="58">
        <f>IF(ISERROR($W34),"",INDEX($B$119:$G$188,$W34,1))</f>
      </c>
      <c r="M34" s="13" t="e">
        <f t="shared" si="30"/>
        <v>#N/A</v>
      </c>
      <c r="N34" s="60" t="e">
        <f t="shared" si="31"/>
        <v>#N/A</v>
      </c>
      <c r="P34" s="61" t="s">
        <v>115</v>
      </c>
      <c r="T34" s="7"/>
      <c r="U34">
        <f t="shared" si="14"/>
        <v>24</v>
      </c>
      <c r="V34" s="23" t="e">
        <f t="shared" si="32"/>
        <v>#N/A</v>
      </c>
      <c r="W34" s="23" t="e">
        <f t="shared" si="33"/>
        <v>#N/A</v>
      </c>
    </row>
    <row r="35" spans="1:23" ht="12.75">
      <c r="A35" s="11">
        <v>3</v>
      </c>
      <c r="B35" s="11" t="s">
        <v>117</v>
      </c>
      <c r="C35" s="58">
        <f t="shared" si="25"/>
      </c>
      <c r="D35" s="58">
        <f t="shared" si="26"/>
      </c>
      <c r="E35" s="58">
        <f t="shared" si="27"/>
      </c>
      <c r="F35" s="59" t="e">
        <f t="shared" si="28"/>
        <v>#N/A</v>
      </c>
      <c r="G35" s="60" t="e">
        <f t="shared" si="29"/>
        <v>#N/A</v>
      </c>
      <c r="H35" s="11">
        <v>3</v>
      </c>
      <c r="I35" s="11" t="s">
        <v>85</v>
      </c>
      <c r="J35" s="58">
        <f>IF(ISERROR($W35),"",IF(INDEX($B$119:$G$188,$W35,2)=$I35,"",INDEX($B$119:$G$188,$W35,2)))</f>
      </c>
      <c r="K35" s="58">
        <f>IF(ISERROR($W35),"",INDEX($B$119:$G$188,$W35,4))</f>
      </c>
      <c r="L35" s="58">
        <f>IF(ISERROR($W35),"",INDEX($B$119:$G$188,$W35,1))</f>
      </c>
      <c r="M35" s="13" t="e">
        <f t="shared" si="30"/>
        <v>#N/A</v>
      </c>
      <c r="N35" s="60" t="e">
        <f t="shared" si="31"/>
        <v>#N/A</v>
      </c>
      <c r="T35" s="7"/>
      <c r="U35">
        <f t="shared" si="14"/>
        <v>25</v>
      </c>
      <c r="V35" s="23" t="e">
        <f t="shared" si="32"/>
        <v>#N/A</v>
      </c>
      <c r="W35" s="23" t="e">
        <f t="shared" si="33"/>
        <v>#N/A</v>
      </c>
    </row>
    <row r="36" spans="1:23" ht="12.75">
      <c r="A36" s="11">
        <v>3</v>
      </c>
      <c r="B36" s="66" t="s">
        <v>99</v>
      </c>
      <c r="C36" s="58">
        <f t="shared" si="25"/>
      </c>
      <c r="D36" s="58">
        <f t="shared" si="26"/>
      </c>
      <c r="E36" s="58">
        <f t="shared" si="27"/>
      </c>
      <c r="F36" s="59" t="e">
        <f t="shared" si="28"/>
        <v>#N/A</v>
      </c>
      <c r="G36" s="60" t="e">
        <f t="shared" si="29"/>
        <v>#N/A</v>
      </c>
      <c r="H36" s="11">
        <v>3</v>
      </c>
      <c r="I36" s="11" t="s">
        <v>85</v>
      </c>
      <c r="J36" s="58">
        <f>IF(ISERROR($W36),"",IF(INDEX($B$119:$G$188,$W36,2)=$I36,"",INDEX($B$119:$G$188,$W36,2)))</f>
      </c>
      <c r="K36" s="58">
        <f>IF(ISERROR($W36),"",INDEX($B$119:$G$188,$W36,4))</f>
      </c>
      <c r="L36" s="58">
        <f>IF(ISERROR($W36),"",INDEX($B$119:$G$188,$W36,1))</f>
      </c>
      <c r="M36" s="13" t="e">
        <f t="shared" si="30"/>
        <v>#N/A</v>
      </c>
      <c r="N36" s="60" t="e">
        <f t="shared" si="31"/>
        <v>#N/A</v>
      </c>
      <c r="P36" s="61" t="s">
        <v>118</v>
      </c>
      <c r="T36" s="7"/>
      <c r="U36">
        <f t="shared" si="14"/>
        <v>26</v>
      </c>
      <c r="V36" s="23" t="e">
        <f t="shared" si="32"/>
        <v>#N/A</v>
      </c>
      <c r="W36" s="23" t="e">
        <f t="shared" si="33"/>
        <v>#N/A</v>
      </c>
    </row>
    <row r="37" spans="1:23" ht="12.75">
      <c r="A37" s="11">
        <v>3</v>
      </c>
      <c r="B37" s="66" t="s">
        <v>85</v>
      </c>
      <c r="C37" s="58">
        <f t="shared" si="25"/>
      </c>
      <c r="D37" s="58">
        <f t="shared" si="26"/>
      </c>
      <c r="E37" s="58">
        <f t="shared" si="27"/>
      </c>
      <c r="F37" s="59" t="e">
        <f t="shared" si="28"/>
        <v>#N/A</v>
      </c>
      <c r="G37" s="60" t="e">
        <f t="shared" si="29"/>
        <v>#N/A</v>
      </c>
      <c r="H37" s="11">
        <v>3</v>
      </c>
      <c r="I37" s="66" t="s">
        <v>83</v>
      </c>
      <c r="J37" s="58">
        <f>IF(ISERROR($W37),"",IF(INDEX($B$119:$G$188,$W37,2)=$I37,"",INDEX($B$119:$G$188,$W37,2)))</f>
      </c>
      <c r="K37" s="58">
        <f>IF(ISERROR($W37),"",INDEX($B$119:$G$188,$W37,4))</f>
      </c>
      <c r="L37" s="58">
        <f>IF(ISERROR($W37),"",INDEX($B$119:$G$188,$W37,1))</f>
      </c>
      <c r="M37" s="13" t="e">
        <f>IF(ISNUMBER(#REF!),#REF!*H37,IF(ISBLANK(#REF!),0,VLOOKUP(#REF!,$A$52:$B$54,2,FALSE)*H37))</f>
        <v>#REF!</v>
      </c>
      <c r="N37" s="60" t="e">
        <f t="shared" si="31"/>
        <v>#N/A</v>
      </c>
      <c r="P37" s="61" t="s">
        <v>119</v>
      </c>
      <c r="T37" s="7"/>
      <c r="U37">
        <f t="shared" si="14"/>
        <v>27</v>
      </c>
      <c r="V37" s="23" t="e">
        <f t="shared" si="32"/>
        <v>#N/A</v>
      </c>
      <c r="W37" s="23" t="e">
        <f t="shared" si="33"/>
        <v>#N/A</v>
      </c>
    </row>
    <row r="38" spans="1:23" ht="12.75">
      <c r="A38" s="11"/>
      <c r="B38" s="66"/>
      <c r="C38" s="58">
        <f t="shared" si="25"/>
      </c>
      <c r="D38" s="58">
        <f t="shared" si="26"/>
      </c>
      <c r="E38" s="58">
        <f t="shared" si="27"/>
      </c>
      <c r="F38" s="59" t="e">
        <f t="shared" si="28"/>
        <v>#N/A</v>
      </c>
      <c r="G38" s="60" t="e">
        <f t="shared" si="29"/>
        <v>#N/A</v>
      </c>
      <c r="H38" s="11"/>
      <c r="I38" s="11"/>
      <c r="M38" s="13" t="e">
        <f>IF(ISNUMBER(K37),K37*H38,IF(ISBLANK(K37),0,VLOOKUP(K37,$A$52:$B$54,2,FALSE)*H38))</f>
        <v>#N/A</v>
      </c>
      <c r="N38" s="60" t="e">
        <f t="shared" si="31"/>
        <v>#N/A</v>
      </c>
      <c r="P38" s="61" t="s">
        <v>120</v>
      </c>
      <c r="T38" s="7"/>
      <c r="U38">
        <f t="shared" si="14"/>
        <v>28</v>
      </c>
      <c r="V38" s="23" t="e">
        <f t="shared" si="32"/>
        <v>#N/A</v>
      </c>
      <c r="W38" s="23" t="e">
        <f t="shared" si="33"/>
        <v>#N/A</v>
      </c>
    </row>
    <row r="39" spans="1:23" ht="12.75">
      <c r="A39" s="11"/>
      <c r="B39" s="11"/>
      <c r="C39" s="58">
        <f t="shared" si="25"/>
      </c>
      <c r="D39" s="58">
        <f t="shared" si="26"/>
      </c>
      <c r="E39" s="58">
        <f t="shared" si="27"/>
      </c>
      <c r="F39" s="59" t="e">
        <f t="shared" si="28"/>
        <v>#N/A</v>
      </c>
      <c r="G39" s="60" t="e">
        <f t="shared" si="29"/>
        <v>#N/A</v>
      </c>
      <c r="H39" s="11"/>
      <c r="I39" s="11"/>
      <c r="J39" s="58">
        <f>IF(ISERROR($W39),"",IF(INDEX($B$119:$G$188,$W39,2)=$I39,"",INDEX($B$119:$G$188,$W39,2)))</f>
      </c>
      <c r="K39" s="58">
        <f>IF(ISERROR($W39),"",INDEX($B$119:$G$188,$W39,4))</f>
      </c>
      <c r="L39" s="58">
        <f>IF(ISERROR($W39),"",INDEX($B$119:$G$188,$W39,1))</f>
      </c>
      <c r="M39" s="13" t="e">
        <f t="shared" si="30"/>
        <v>#N/A</v>
      </c>
      <c r="N39" s="60" t="e">
        <f t="shared" si="31"/>
        <v>#N/A</v>
      </c>
      <c r="P39" s="61" t="s">
        <v>121</v>
      </c>
      <c r="T39" s="7"/>
      <c r="U39">
        <f t="shared" si="14"/>
        <v>29</v>
      </c>
      <c r="V39" s="23" t="e">
        <f t="shared" si="32"/>
        <v>#N/A</v>
      </c>
      <c r="W39" s="23" t="e">
        <f t="shared" si="33"/>
        <v>#N/A</v>
      </c>
    </row>
    <row r="40" spans="7:23" ht="12.75">
      <c r="G40" s="60"/>
      <c r="N40" s="60"/>
      <c r="P40" s="61" t="s">
        <v>122</v>
      </c>
      <c r="T40" s="7"/>
      <c r="U40">
        <f t="shared" si="14"/>
        <v>30</v>
      </c>
      <c r="V40" s="23"/>
      <c r="W40" s="23"/>
    </row>
    <row r="41" spans="1:23" ht="12.75">
      <c r="A41" s="15" t="s">
        <v>39</v>
      </c>
      <c r="B41" s="14"/>
      <c r="C41" s="15">
        <f>J30</f>
        <v>2025</v>
      </c>
      <c r="D41" s="16"/>
      <c r="E41" s="17"/>
      <c r="F41" s="17"/>
      <c r="G41" s="60"/>
      <c r="H41" s="15" t="s">
        <v>40</v>
      </c>
      <c r="I41" s="14"/>
      <c r="J41" s="15">
        <f>C41+1</f>
        <v>2026</v>
      </c>
      <c r="K41" s="16"/>
      <c r="L41" s="17"/>
      <c r="M41" s="17"/>
      <c r="N41" s="60"/>
      <c r="T41" s="7"/>
      <c r="U41">
        <f t="shared" si="14"/>
        <v>31</v>
      </c>
      <c r="V41" s="23"/>
      <c r="W41" s="23"/>
    </row>
    <row r="42" spans="1:23" ht="12.75">
      <c r="A42" s="18" t="s">
        <v>53</v>
      </c>
      <c r="B42" s="18"/>
      <c r="C42" s="18"/>
      <c r="D42" s="19" t="s">
        <v>42</v>
      </c>
      <c r="E42" s="20">
        <f>SUM(A44:A50)</f>
        <v>15</v>
      </c>
      <c r="F42" s="16"/>
      <c r="G42" s="60"/>
      <c r="H42" s="18" t="s">
        <v>54</v>
      </c>
      <c r="I42" s="18"/>
      <c r="J42" s="18"/>
      <c r="K42" s="19" t="s">
        <v>42</v>
      </c>
      <c r="L42" s="20">
        <f>SUM(H44:H50)</f>
        <v>17</v>
      </c>
      <c r="M42" s="16"/>
      <c r="N42" s="60"/>
      <c r="P42" s="61" t="s">
        <v>123</v>
      </c>
      <c r="T42" s="7"/>
      <c r="U42">
        <f t="shared" si="14"/>
        <v>32</v>
      </c>
      <c r="V42" s="23"/>
      <c r="W42" s="23"/>
    </row>
    <row r="43" spans="1:23" ht="12.75">
      <c r="A43" s="9" t="s">
        <v>45</v>
      </c>
      <c r="B43" s="9" t="s">
        <v>1</v>
      </c>
      <c r="C43" s="11" t="s">
        <v>46</v>
      </c>
      <c r="D43" s="9" t="s">
        <v>47</v>
      </c>
      <c r="E43" s="9" t="s">
        <v>48</v>
      </c>
      <c r="F43" s="12"/>
      <c r="G43" s="60" t="e">
        <f aca="true" t="shared" si="34" ref="G43:G50">INDEX($A$119:$S$240,V43,19)</f>
        <v>#VALUE!</v>
      </c>
      <c r="H43" s="9" t="s">
        <v>45</v>
      </c>
      <c r="I43" s="9" t="s">
        <v>1</v>
      </c>
      <c r="J43" s="11" t="s">
        <v>46</v>
      </c>
      <c r="K43" s="9" t="s">
        <v>47</v>
      </c>
      <c r="L43" s="9" t="s">
        <v>48</v>
      </c>
      <c r="M43" s="12"/>
      <c r="N43" s="60" t="e">
        <f aca="true" t="shared" si="35" ref="N43:N50">INDEX($A$119:$S$240,W43,19)</f>
        <v>#VALUE!</v>
      </c>
      <c r="T43" s="7"/>
      <c r="U43">
        <f t="shared" si="14"/>
        <v>33</v>
      </c>
      <c r="V43" s="23"/>
      <c r="W43" s="23"/>
    </row>
    <row r="44" spans="1:23" ht="12.75">
      <c r="A44" s="11">
        <v>3</v>
      </c>
      <c r="B44" s="11" t="s">
        <v>108</v>
      </c>
      <c r="C44" s="58">
        <f aca="true" t="shared" si="36" ref="C44:C50">IF(ISERROR($V44),"",IF(INDEX($B$119:$G$188,$V44,2)=$B44,"",INDEX($B$119:$G$188,$V44,2)))</f>
      </c>
      <c r="D44" s="58">
        <f aca="true" t="shared" si="37" ref="D44:D50">IF(ISERROR($V44),"",INDEX($B$119:$G$188,$V44,4))</f>
      </c>
      <c r="E44" s="58">
        <f aca="true" t="shared" si="38" ref="E44:E50">IF(ISERROR($V44),"",INDEX($B$119:$G$188,$V44,1))</f>
      </c>
      <c r="F44" s="59" t="e">
        <f aca="true" t="shared" si="39" ref="F44:F50">IF(ISNUMBER(D44),D44*A44,IF(ISBLANK(D44),0,VLOOKUP(D44,$A$52:$B$54,2,FALSE)*A44))</f>
        <v>#N/A</v>
      </c>
      <c r="G44" s="60" t="e">
        <f t="shared" si="34"/>
        <v>#N/A</v>
      </c>
      <c r="H44" s="11">
        <v>2</v>
      </c>
      <c r="I44" s="11" t="s">
        <v>107</v>
      </c>
      <c r="J44" s="58">
        <f aca="true" t="shared" si="40" ref="J44:J50">IF(ISERROR($W44),"",IF(INDEX($B$119:$G$188,$W44,2)=$I44,"",INDEX($B$119:$G$188,$W44,2)))</f>
      </c>
      <c r="K44" s="58">
        <f aca="true" t="shared" si="41" ref="K44:K50">IF(ISERROR($W44),"",INDEX($B$119:$G$188,$W44,4))</f>
      </c>
      <c r="L44" s="58">
        <f aca="true" t="shared" si="42" ref="L44:L50">IF(ISERROR($W44),"",INDEX($B$119:$G$188,$W44,1))</f>
      </c>
      <c r="M44" s="13" t="e">
        <f aca="true" t="shared" si="43" ref="M44:M50">IF(ISNUMBER(K44),K44*H44,IF(ISBLANK(K44),0,VLOOKUP(K44,$A$52:$B$54,2,FALSE)*H44))</f>
        <v>#N/A</v>
      </c>
      <c r="N44" s="60" t="e">
        <f t="shared" si="35"/>
        <v>#N/A</v>
      </c>
      <c r="P44" s="61" t="s">
        <v>125</v>
      </c>
      <c r="Q44" s="61"/>
      <c r="T44" s="7"/>
      <c r="U44">
        <f t="shared" si="14"/>
        <v>34</v>
      </c>
      <c r="V44" s="23" t="e">
        <f aca="true" t="shared" si="44" ref="V44:V50">MATCH(B44,$C$119:$C$193,0)</f>
        <v>#N/A</v>
      </c>
      <c r="W44" s="23" t="e">
        <f aca="true" t="shared" si="45" ref="W44:W50">MATCH(I44,$C$119:$C$193,0)</f>
        <v>#N/A</v>
      </c>
    </row>
    <row r="45" spans="1:23" ht="12.75">
      <c r="A45" s="11">
        <v>3</v>
      </c>
      <c r="B45" s="11" t="s">
        <v>105</v>
      </c>
      <c r="C45" s="58">
        <f t="shared" si="36"/>
      </c>
      <c r="D45" s="58">
        <f t="shared" si="37"/>
      </c>
      <c r="E45" s="58">
        <f t="shared" si="38"/>
      </c>
      <c r="F45" s="59" t="e">
        <f t="shared" si="39"/>
        <v>#N/A</v>
      </c>
      <c r="G45" s="60" t="e">
        <f t="shared" si="34"/>
        <v>#N/A</v>
      </c>
      <c r="H45" s="11">
        <v>3</v>
      </c>
      <c r="I45" s="11" t="s">
        <v>85</v>
      </c>
      <c r="J45" s="58">
        <f t="shared" si="40"/>
      </c>
      <c r="K45" s="58">
        <f t="shared" si="41"/>
      </c>
      <c r="L45" s="58">
        <f t="shared" si="42"/>
      </c>
      <c r="M45" s="13" t="e">
        <f t="shared" si="43"/>
        <v>#N/A</v>
      </c>
      <c r="N45" s="60" t="e">
        <f t="shared" si="35"/>
        <v>#N/A</v>
      </c>
      <c r="P45" s="61" t="s">
        <v>126</v>
      </c>
      <c r="Q45" s="61"/>
      <c r="T45" s="7"/>
      <c r="U45">
        <f t="shared" si="14"/>
        <v>35</v>
      </c>
      <c r="V45" s="23" t="e">
        <f t="shared" si="44"/>
        <v>#N/A</v>
      </c>
      <c r="W45" s="23" t="e">
        <f t="shared" si="45"/>
        <v>#N/A</v>
      </c>
    </row>
    <row r="46" spans="1:23" ht="12.75">
      <c r="A46" s="11">
        <v>3</v>
      </c>
      <c r="B46" s="11" t="s">
        <v>106</v>
      </c>
      <c r="C46" s="58">
        <f t="shared" si="36"/>
      </c>
      <c r="D46" s="58">
        <f t="shared" si="37"/>
      </c>
      <c r="E46" s="58">
        <f t="shared" si="38"/>
      </c>
      <c r="F46" s="59" t="e">
        <f t="shared" si="39"/>
        <v>#N/A</v>
      </c>
      <c r="G46" s="60" t="e">
        <f t="shared" si="34"/>
        <v>#N/A</v>
      </c>
      <c r="H46" s="11">
        <v>3</v>
      </c>
      <c r="I46" s="11" t="s">
        <v>83</v>
      </c>
      <c r="J46" s="58">
        <f t="shared" si="40"/>
      </c>
      <c r="K46" s="58">
        <f t="shared" si="41"/>
      </c>
      <c r="L46" s="58">
        <f t="shared" si="42"/>
      </c>
      <c r="M46" s="13" t="e">
        <f t="shared" si="43"/>
        <v>#N/A</v>
      </c>
      <c r="N46" s="60" t="e">
        <f t="shared" si="35"/>
        <v>#N/A</v>
      </c>
      <c r="T46" s="7"/>
      <c r="U46">
        <f t="shared" si="14"/>
        <v>36</v>
      </c>
      <c r="V46" s="23" t="e">
        <f>MATCH(B46,$C$119:$C$193,0)</f>
        <v>#N/A</v>
      </c>
      <c r="W46" s="23" t="e">
        <f t="shared" si="45"/>
        <v>#N/A</v>
      </c>
    </row>
    <row r="47" spans="1:23" ht="12.75">
      <c r="A47" s="11">
        <v>3</v>
      </c>
      <c r="B47" s="11" t="s">
        <v>85</v>
      </c>
      <c r="C47" s="58">
        <f t="shared" si="36"/>
      </c>
      <c r="D47" s="58">
        <f t="shared" si="37"/>
      </c>
      <c r="E47" s="58">
        <f t="shared" si="38"/>
      </c>
      <c r="F47" s="59" t="e">
        <f t="shared" si="39"/>
        <v>#N/A</v>
      </c>
      <c r="G47" s="60" t="e">
        <f t="shared" si="34"/>
        <v>#N/A</v>
      </c>
      <c r="H47" s="11">
        <v>3</v>
      </c>
      <c r="I47" s="11" t="s">
        <v>86</v>
      </c>
      <c r="J47" s="58">
        <f t="shared" si="40"/>
      </c>
      <c r="K47" s="58">
        <f t="shared" si="41"/>
      </c>
      <c r="L47" s="58">
        <f t="shared" si="42"/>
      </c>
      <c r="M47" s="13" t="e">
        <f t="shared" si="43"/>
        <v>#N/A</v>
      </c>
      <c r="N47" s="60" t="e">
        <f t="shared" si="35"/>
        <v>#N/A</v>
      </c>
      <c r="T47" s="7"/>
      <c r="U47">
        <f t="shared" si="14"/>
        <v>37</v>
      </c>
      <c r="V47" s="23" t="e">
        <f>MATCH(B47,$C$119:$C$193,0)</f>
        <v>#N/A</v>
      </c>
      <c r="W47" s="23" t="e">
        <f t="shared" si="45"/>
        <v>#N/A</v>
      </c>
    </row>
    <row r="48" spans="1:23" ht="12.75">
      <c r="A48" s="11">
        <v>3</v>
      </c>
      <c r="B48" s="66" t="s">
        <v>124</v>
      </c>
      <c r="C48" s="58">
        <f t="shared" si="36"/>
      </c>
      <c r="D48" s="58">
        <f t="shared" si="37"/>
      </c>
      <c r="E48" s="58">
        <f t="shared" si="38"/>
      </c>
      <c r="F48" s="59" t="e">
        <f t="shared" si="39"/>
        <v>#N/A</v>
      </c>
      <c r="G48" s="60" t="e">
        <f t="shared" si="34"/>
        <v>#N/A</v>
      </c>
      <c r="H48" s="11">
        <v>3</v>
      </c>
      <c r="I48" s="11" t="s">
        <v>86</v>
      </c>
      <c r="J48" s="58">
        <f t="shared" si="40"/>
      </c>
      <c r="K48" s="58">
        <f t="shared" si="41"/>
      </c>
      <c r="L48" s="58">
        <f t="shared" si="42"/>
      </c>
      <c r="M48" s="13" t="e">
        <f t="shared" si="43"/>
        <v>#N/A</v>
      </c>
      <c r="N48" s="60" t="e">
        <f t="shared" si="35"/>
        <v>#N/A</v>
      </c>
      <c r="T48" s="7"/>
      <c r="U48">
        <f t="shared" si="14"/>
        <v>38</v>
      </c>
      <c r="V48" s="23" t="e">
        <f t="shared" si="44"/>
        <v>#N/A</v>
      </c>
      <c r="W48" s="23" t="e">
        <f t="shared" si="45"/>
        <v>#N/A</v>
      </c>
    </row>
    <row r="49" spans="1:23" ht="12.75">
      <c r="A49" s="11"/>
      <c r="B49" s="11"/>
      <c r="C49" s="58">
        <f t="shared" si="36"/>
      </c>
      <c r="D49" s="58">
        <f t="shared" si="37"/>
      </c>
      <c r="E49" s="58">
        <f t="shared" si="38"/>
      </c>
      <c r="F49" s="59" t="e">
        <f t="shared" si="39"/>
        <v>#N/A</v>
      </c>
      <c r="G49" s="60" t="e">
        <f t="shared" si="34"/>
        <v>#N/A</v>
      </c>
      <c r="H49" s="11">
        <v>3</v>
      </c>
      <c r="I49" s="11" t="s">
        <v>86</v>
      </c>
      <c r="J49" s="58">
        <f t="shared" si="40"/>
      </c>
      <c r="K49" s="58">
        <f t="shared" si="41"/>
      </c>
      <c r="L49" s="58">
        <f t="shared" si="42"/>
      </c>
      <c r="M49" s="13" t="e">
        <f t="shared" si="43"/>
        <v>#N/A</v>
      </c>
      <c r="N49" s="60" t="e">
        <f t="shared" si="35"/>
        <v>#N/A</v>
      </c>
      <c r="T49" s="7"/>
      <c r="U49">
        <f t="shared" si="14"/>
        <v>39</v>
      </c>
      <c r="V49" s="23" t="e">
        <f t="shared" si="44"/>
        <v>#N/A</v>
      </c>
      <c r="W49" s="23" t="e">
        <f t="shared" si="45"/>
        <v>#N/A</v>
      </c>
    </row>
    <row r="50" spans="1:23" ht="12.75">
      <c r="A50" s="11"/>
      <c r="B50" s="11"/>
      <c r="C50" s="58">
        <f t="shared" si="36"/>
      </c>
      <c r="D50" s="58">
        <f t="shared" si="37"/>
      </c>
      <c r="E50" s="58">
        <f t="shared" si="38"/>
      </c>
      <c r="F50" s="59" t="e">
        <f t="shared" si="39"/>
        <v>#N/A</v>
      </c>
      <c r="G50" s="60" t="e">
        <f t="shared" si="34"/>
        <v>#N/A</v>
      </c>
      <c r="H50" s="11"/>
      <c r="I50" s="11"/>
      <c r="J50" s="58">
        <f t="shared" si="40"/>
      </c>
      <c r="K50" s="58">
        <f t="shared" si="41"/>
      </c>
      <c r="L50" s="58">
        <f t="shared" si="42"/>
      </c>
      <c r="M50" s="13" t="e">
        <f t="shared" si="43"/>
        <v>#N/A</v>
      </c>
      <c r="N50" s="60" t="e">
        <f t="shared" si="35"/>
        <v>#N/A</v>
      </c>
      <c r="T50" s="7"/>
      <c r="U50">
        <f t="shared" si="14"/>
        <v>40</v>
      </c>
      <c r="V50" s="23" t="e">
        <f t="shared" si="44"/>
        <v>#N/A</v>
      </c>
      <c r="W50" s="23" t="e">
        <f t="shared" si="45"/>
        <v>#N/A</v>
      </c>
    </row>
    <row r="51" ht="12.75">
      <c r="T51" s="7"/>
    </row>
    <row r="52" spans="2:25" ht="12.75">
      <c r="B52" s="79" t="s">
        <v>68</v>
      </c>
      <c r="C52" s="79"/>
      <c r="D52" s="80">
        <f>L188</f>
      </c>
      <c r="E52" s="80"/>
      <c r="T52" s="7"/>
      <c r="W52">
        <v>1</v>
      </c>
      <c r="X52" t="s">
        <v>75</v>
      </c>
      <c r="Y52" t="s">
        <v>76</v>
      </c>
    </row>
    <row r="53" spans="2:25" ht="12.75">
      <c r="B53" s="79" t="s">
        <v>55</v>
      </c>
      <c r="C53" s="79"/>
      <c r="D53" s="80">
        <f>IF(SUM(,S119:S188)=0,"",SUMPRODUCT(I119:I188,S119:S188)/SUMPRODUCT(D119:D188,S119:S188))</f>
      </c>
      <c r="E53" s="80"/>
      <c r="T53" s="7"/>
      <c r="W53">
        <f aca="true" t="shared" si="46" ref="W53:W84">W52+1</f>
        <v>2</v>
      </c>
      <c r="X53" t="s">
        <v>75</v>
      </c>
      <c r="Y53" t="s">
        <v>76</v>
      </c>
    </row>
    <row r="54" spans="2:25" ht="12.75">
      <c r="B54" s="79" t="s">
        <v>69</v>
      </c>
      <c r="C54" s="79"/>
      <c r="D54" s="80">
        <f>IF(SUM(,R119:R188)=0,"",SUMPRODUCT(I119:I188,R119:R188)/SUMPRODUCT(D119:D188,R119:R188))</f>
      </c>
      <c r="E54" s="80"/>
      <c r="T54" s="7"/>
      <c r="W54">
        <f t="shared" si="46"/>
        <v>3</v>
      </c>
      <c r="X54" t="s">
        <v>75</v>
      </c>
      <c r="Y54" t="s">
        <v>76</v>
      </c>
    </row>
    <row r="55" spans="20:25" ht="12.75">
      <c r="T55" s="7"/>
      <c r="W55">
        <f t="shared" si="46"/>
        <v>4</v>
      </c>
      <c r="X55" t="s">
        <v>75</v>
      </c>
      <c r="Y55" t="s">
        <v>76</v>
      </c>
    </row>
    <row r="56" spans="1:25" ht="12.75">
      <c r="A56" s="5"/>
      <c r="B56" s="26"/>
      <c r="C56" s="26"/>
      <c r="D56" s="81" t="str">
        <f>D1</f>
        <v>Department of Engineering Management and Systems Engineering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26"/>
      <c r="R56" s="26"/>
      <c r="S56" s="26"/>
      <c r="T56" s="7"/>
      <c r="W56">
        <f t="shared" si="46"/>
        <v>5</v>
      </c>
      <c r="X56" t="s">
        <v>75</v>
      </c>
      <c r="Y56" t="s">
        <v>76</v>
      </c>
    </row>
    <row r="57" spans="1:25" ht="12.75">
      <c r="A57" s="14"/>
      <c r="B57" s="16"/>
      <c r="C57" s="16"/>
      <c r="D57" s="84" t="str">
        <f>D2</f>
        <v>2021-2025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28"/>
      <c r="R57" s="16"/>
      <c r="S57" s="16"/>
      <c r="T57" s="7"/>
      <c r="W57">
        <f t="shared" si="46"/>
        <v>6</v>
      </c>
      <c r="X57" t="s">
        <v>75</v>
      </c>
      <c r="Y57" t="s">
        <v>76</v>
      </c>
    </row>
    <row r="58" spans="1:25" ht="12.75">
      <c r="A58" s="29"/>
      <c r="B58" s="25"/>
      <c r="C58" s="25"/>
      <c r="D58" s="85" t="str">
        <f>D3</f>
        <v>Applied Science and Technology (B.A.)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 t="s">
        <v>34</v>
      </c>
      <c r="R58" s="74"/>
      <c r="S58" s="38">
        <f>S3</f>
        <v>128</v>
      </c>
      <c r="T58" s="7"/>
      <c r="W58">
        <f t="shared" si="46"/>
        <v>7</v>
      </c>
      <c r="X58" t="s">
        <v>75</v>
      </c>
      <c r="Y58" t="s">
        <v>76</v>
      </c>
    </row>
    <row r="59" spans="1:25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3"/>
      <c r="S59" s="34"/>
      <c r="T59" s="7"/>
      <c r="W59">
        <f t="shared" si="46"/>
        <v>8</v>
      </c>
      <c r="X59" t="s">
        <v>75</v>
      </c>
      <c r="Y59" t="s">
        <v>76</v>
      </c>
    </row>
    <row r="60" spans="1:25" ht="12.75">
      <c r="A60" s="18" t="s">
        <v>56</v>
      </c>
      <c r="B60" s="18"/>
      <c r="C60" s="82"/>
      <c r="D60" s="83"/>
      <c r="E60" s="83"/>
      <c r="F60" s="83"/>
      <c r="G60" s="83"/>
      <c r="H60" s="83"/>
      <c r="I60" s="83"/>
      <c r="J60" s="39"/>
      <c r="K60" s="35"/>
      <c r="L60" s="40"/>
      <c r="M60" s="35"/>
      <c r="N60" s="35"/>
      <c r="O60" s="19" t="s">
        <v>36</v>
      </c>
      <c r="P60" s="92"/>
      <c r="Q60" s="83"/>
      <c r="R60" s="83"/>
      <c r="S60" s="83"/>
      <c r="T60" s="7"/>
      <c r="W60">
        <f t="shared" si="46"/>
        <v>9</v>
      </c>
      <c r="X60" t="s">
        <v>75</v>
      </c>
      <c r="Y60" t="s">
        <v>76</v>
      </c>
    </row>
    <row r="61" spans="1:25" ht="12.75">
      <c r="A61" s="36" t="s">
        <v>57</v>
      </c>
      <c r="B61" s="36"/>
      <c r="C61" s="73" t="str">
        <f>C6</f>
        <v>Joost Santos</v>
      </c>
      <c r="D61" s="74"/>
      <c r="E61" s="74"/>
      <c r="F61" s="74"/>
      <c r="G61" s="74"/>
      <c r="H61" s="74"/>
      <c r="I61" s="74"/>
      <c r="J61" s="41"/>
      <c r="K61" s="37"/>
      <c r="L61" s="41"/>
      <c r="M61" s="37"/>
      <c r="N61" s="37"/>
      <c r="O61" s="42" t="s">
        <v>38</v>
      </c>
      <c r="P61" s="88" t="str">
        <f>P6</f>
        <v>FA 22</v>
      </c>
      <c r="Q61" s="89"/>
      <c r="R61" s="89"/>
      <c r="S61" s="89"/>
      <c r="T61" s="7"/>
      <c r="W61">
        <f t="shared" si="46"/>
        <v>10</v>
      </c>
      <c r="X61" t="s">
        <v>75</v>
      </c>
      <c r="Y61" t="s">
        <v>76</v>
      </c>
    </row>
    <row r="62" spans="1:2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T62" s="7"/>
      <c r="W62">
        <f t="shared" si="46"/>
        <v>11</v>
      </c>
      <c r="X62" t="s">
        <v>75</v>
      </c>
      <c r="Y62" t="s">
        <v>76</v>
      </c>
    </row>
    <row r="63" spans="1:25" ht="12.75">
      <c r="A63" s="12"/>
      <c r="B63" s="12"/>
      <c r="C63" s="12"/>
      <c r="D63" s="44"/>
      <c r="E63" s="44"/>
      <c r="F63" s="44"/>
      <c r="G63" s="44"/>
      <c r="H63" s="44"/>
      <c r="I63" s="44"/>
      <c r="J63" s="44"/>
      <c r="K63" s="45"/>
      <c r="L63" s="45"/>
      <c r="M63" s="12"/>
      <c r="N63" s="46"/>
      <c r="O63" s="46"/>
      <c r="P63" s="46"/>
      <c r="Q63" s="46"/>
      <c r="R63" s="12"/>
      <c r="T63" s="7"/>
      <c r="W63">
        <f t="shared" si="46"/>
        <v>12</v>
      </c>
      <c r="X63" t="s">
        <v>77</v>
      </c>
      <c r="Y63" t="s">
        <v>78</v>
      </c>
    </row>
    <row r="64" spans="1:25" ht="12.75">
      <c r="A64" s="1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T64" s="7"/>
      <c r="W64">
        <f t="shared" si="46"/>
        <v>13</v>
      </c>
      <c r="X64" t="s">
        <v>77</v>
      </c>
      <c r="Y64" t="s">
        <v>78</v>
      </c>
    </row>
    <row r="65" spans="1:2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T65" s="7"/>
      <c r="W65">
        <f t="shared" si="46"/>
        <v>14</v>
      </c>
      <c r="X65" t="s">
        <v>77</v>
      </c>
      <c r="Y65" t="s">
        <v>78</v>
      </c>
    </row>
    <row r="66" spans="1:25" ht="12.75">
      <c r="A66" s="14"/>
      <c r="B66" s="47" t="s">
        <v>58</v>
      </c>
      <c r="C66" s="22" t="s">
        <v>59</v>
      </c>
      <c r="D66" s="101" t="s">
        <v>60</v>
      </c>
      <c r="E66" s="102"/>
      <c r="F66" s="22"/>
      <c r="G66" s="101" t="s">
        <v>61</v>
      </c>
      <c r="H66" s="71"/>
      <c r="I66" s="103"/>
      <c r="J66" s="101" t="s">
        <v>62</v>
      </c>
      <c r="K66" s="102"/>
      <c r="L66" s="101" t="s">
        <v>63</v>
      </c>
      <c r="M66" s="104"/>
      <c r="N66" s="104"/>
      <c r="O66" s="104"/>
      <c r="P66" s="104"/>
      <c r="Q66" s="48"/>
      <c r="R66" s="14"/>
      <c r="T66" s="7"/>
      <c r="W66">
        <f t="shared" si="46"/>
        <v>15</v>
      </c>
      <c r="X66" t="s">
        <v>77</v>
      </c>
      <c r="Y66" t="s">
        <v>78</v>
      </c>
    </row>
    <row r="67" spans="1:25" ht="12.75">
      <c r="A67" s="14"/>
      <c r="B67" s="9">
        <f>IF(D127=0,"",D127)</f>
      </c>
      <c r="C67" s="21" t="s">
        <v>65</v>
      </c>
      <c r="D67" s="93">
        <v>2022</v>
      </c>
      <c r="E67" s="94"/>
      <c r="F67" s="21"/>
      <c r="G67" s="95">
        <f>IF(D127=0,"",J127)</f>
      </c>
      <c r="H67" s="96"/>
      <c r="I67" s="97"/>
      <c r="J67" s="98"/>
      <c r="K67" s="99"/>
      <c r="L67" s="100"/>
      <c r="M67" s="73"/>
      <c r="N67" s="73"/>
      <c r="O67" s="73"/>
      <c r="P67" s="73"/>
      <c r="Q67" s="48"/>
      <c r="R67" s="14"/>
      <c r="T67" s="7"/>
      <c r="W67">
        <f t="shared" si="46"/>
        <v>16</v>
      </c>
      <c r="X67" t="s">
        <v>77</v>
      </c>
      <c r="Y67" t="s">
        <v>78</v>
      </c>
    </row>
    <row r="68" spans="1:25" ht="12.75">
      <c r="A68" s="14"/>
      <c r="B68" s="9">
        <f>IF(D134=0,"",D134)</f>
      </c>
      <c r="C68" s="21" t="s">
        <v>66</v>
      </c>
      <c r="D68" s="93">
        <f>D67+1</f>
        <v>2023</v>
      </c>
      <c r="E68" s="94"/>
      <c r="F68" s="21"/>
      <c r="G68" s="95">
        <f>IF(D134=0,"",J134)</f>
      </c>
      <c r="H68" s="96"/>
      <c r="I68" s="97"/>
      <c r="J68" s="98"/>
      <c r="K68" s="99"/>
      <c r="L68" s="100"/>
      <c r="M68" s="73"/>
      <c r="N68" s="73"/>
      <c r="O68" s="73"/>
      <c r="P68" s="73"/>
      <c r="Q68" s="48"/>
      <c r="R68" s="14"/>
      <c r="W68">
        <f t="shared" si="46"/>
        <v>17</v>
      </c>
      <c r="X68" t="s">
        <v>77</v>
      </c>
      <c r="Y68" t="s">
        <v>78</v>
      </c>
    </row>
    <row r="69" spans="1:25" ht="12.75">
      <c r="A69" s="14"/>
      <c r="B69" s="9">
        <f>IF(D141=0,"",D141)</f>
      </c>
      <c r="C69" s="21" t="s">
        <v>65</v>
      </c>
      <c r="D69" s="93">
        <f>D68</f>
        <v>2023</v>
      </c>
      <c r="E69" s="94"/>
      <c r="F69" s="21"/>
      <c r="G69" s="95">
        <f>IF(D141=0,"",J141)</f>
      </c>
      <c r="H69" s="96"/>
      <c r="I69" s="97"/>
      <c r="J69" s="98"/>
      <c r="K69" s="99"/>
      <c r="L69" s="100"/>
      <c r="M69" s="73"/>
      <c r="N69" s="73"/>
      <c r="O69" s="73"/>
      <c r="P69" s="73"/>
      <c r="Q69" s="48"/>
      <c r="R69" s="14"/>
      <c r="W69">
        <f t="shared" si="46"/>
        <v>18</v>
      </c>
      <c r="X69" t="s">
        <v>77</v>
      </c>
      <c r="Y69" t="s">
        <v>78</v>
      </c>
    </row>
    <row r="70" spans="1:25" ht="12.75">
      <c r="A70" s="14"/>
      <c r="B70" s="9">
        <f>IF(D148=0,"",D148)</f>
      </c>
      <c r="C70" s="21" t="s">
        <v>66</v>
      </c>
      <c r="D70" s="93">
        <f>D69+1</f>
        <v>2024</v>
      </c>
      <c r="E70" s="94"/>
      <c r="F70" s="21"/>
      <c r="G70" s="95">
        <f>IF(D148=0,"",J148)</f>
      </c>
      <c r="H70" s="96"/>
      <c r="I70" s="97"/>
      <c r="J70" s="98"/>
      <c r="K70" s="99"/>
      <c r="L70" s="100"/>
      <c r="M70" s="73"/>
      <c r="N70" s="73"/>
      <c r="O70" s="73"/>
      <c r="P70" s="73"/>
      <c r="Q70" s="48"/>
      <c r="R70" s="14"/>
      <c r="W70">
        <f t="shared" si="46"/>
        <v>19</v>
      </c>
      <c r="X70" t="s">
        <v>77</v>
      </c>
      <c r="Y70" t="s">
        <v>78</v>
      </c>
    </row>
    <row r="71" spans="1:25" ht="12.75">
      <c r="A71" s="14"/>
      <c r="B71" s="9">
        <f>IF(D152=0,"",D152)</f>
      </c>
      <c r="C71" s="21" t="s">
        <v>67</v>
      </c>
      <c r="D71" s="93">
        <f>D70</f>
        <v>2024</v>
      </c>
      <c r="E71" s="94"/>
      <c r="F71" s="21"/>
      <c r="G71" s="95">
        <f>IF(D152=0,"",J152)</f>
      </c>
      <c r="H71" s="96"/>
      <c r="I71" s="97"/>
      <c r="J71" s="98"/>
      <c r="K71" s="99"/>
      <c r="L71" s="100"/>
      <c r="M71" s="73"/>
      <c r="N71" s="73"/>
      <c r="O71" s="73"/>
      <c r="P71" s="73"/>
      <c r="Q71" s="48"/>
      <c r="R71" s="14"/>
      <c r="W71">
        <f t="shared" si="46"/>
        <v>20</v>
      </c>
      <c r="X71" t="s">
        <v>77</v>
      </c>
      <c r="Y71" t="s">
        <v>78</v>
      </c>
    </row>
    <row r="72" spans="1:25" ht="12.75">
      <c r="A72" s="14"/>
      <c r="B72" s="9">
        <f>IF(D159=0,"",D159)</f>
      </c>
      <c r="C72" s="21" t="s">
        <v>65</v>
      </c>
      <c r="D72" s="93">
        <f>D71</f>
        <v>2024</v>
      </c>
      <c r="E72" s="94"/>
      <c r="F72" s="21"/>
      <c r="G72" s="95">
        <f>IF(D159=0,"",J159)</f>
      </c>
      <c r="H72" s="96"/>
      <c r="I72" s="97"/>
      <c r="J72" s="98"/>
      <c r="K72" s="99"/>
      <c r="L72" s="100"/>
      <c r="M72" s="73"/>
      <c r="N72" s="73"/>
      <c r="O72" s="73"/>
      <c r="P72" s="73"/>
      <c r="Q72" s="48"/>
      <c r="R72" s="14"/>
      <c r="W72">
        <f t="shared" si="46"/>
        <v>21</v>
      </c>
      <c r="X72" t="s">
        <v>77</v>
      </c>
      <c r="Y72" t="s">
        <v>78</v>
      </c>
    </row>
    <row r="73" spans="1:25" ht="12.75">
      <c r="A73" s="14"/>
      <c r="B73" s="9">
        <f>IF(D166=0,"",D166)</f>
      </c>
      <c r="C73" s="21" t="s">
        <v>66</v>
      </c>
      <c r="D73" s="93">
        <f>D72+1</f>
        <v>2025</v>
      </c>
      <c r="E73" s="94"/>
      <c r="F73" s="21"/>
      <c r="G73" s="95">
        <f>IF(D166=0,"",J166)</f>
      </c>
      <c r="H73" s="96"/>
      <c r="I73" s="97"/>
      <c r="J73" s="98"/>
      <c r="K73" s="99"/>
      <c r="L73" s="100"/>
      <c r="M73" s="73"/>
      <c r="N73" s="73"/>
      <c r="O73" s="73"/>
      <c r="P73" s="73"/>
      <c r="Q73" s="48"/>
      <c r="R73" s="14"/>
      <c r="W73">
        <f t="shared" si="46"/>
        <v>22</v>
      </c>
      <c r="X73" t="s">
        <v>77</v>
      </c>
      <c r="Y73" t="s">
        <v>78</v>
      </c>
    </row>
    <row r="74" spans="1:25" ht="12.75">
      <c r="A74" s="14"/>
      <c r="B74" s="9">
        <f>IF(D170=0,"",D170)</f>
      </c>
      <c r="C74" s="21" t="s">
        <v>67</v>
      </c>
      <c r="D74" s="93">
        <f>D73</f>
        <v>2025</v>
      </c>
      <c r="E74" s="94"/>
      <c r="F74" s="21"/>
      <c r="G74" s="95">
        <f>IF(D170=0,"",J170)</f>
      </c>
      <c r="H74" s="96"/>
      <c r="I74" s="97"/>
      <c r="J74" s="98"/>
      <c r="K74" s="99"/>
      <c r="L74" s="100"/>
      <c r="M74" s="73"/>
      <c r="N74" s="73"/>
      <c r="O74" s="73"/>
      <c r="P74" s="73"/>
      <c r="Q74" s="48"/>
      <c r="R74" s="14"/>
      <c r="W74">
        <f t="shared" si="46"/>
        <v>23</v>
      </c>
      <c r="X74" t="s">
        <v>79</v>
      </c>
      <c r="Y74" t="s">
        <v>80</v>
      </c>
    </row>
    <row r="75" spans="1:25" ht="12.75">
      <c r="A75" s="14"/>
      <c r="B75" s="9">
        <f>IF(D177=0,"",D177)</f>
      </c>
      <c r="C75" s="21" t="s">
        <v>65</v>
      </c>
      <c r="D75" s="93">
        <f>D74</f>
        <v>2025</v>
      </c>
      <c r="E75" s="94"/>
      <c r="F75" s="21"/>
      <c r="G75" s="95">
        <f>IF(D177=0,"",J177)</f>
      </c>
      <c r="H75" s="96"/>
      <c r="I75" s="97"/>
      <c r="J75" s="98"/>
      <c r="K75" s="99"/>
      <c r="L75" s="100"/>
      <c r="M75" s="73"/>
      <c r="N75" s="73"/>
      <c r="O75" s="73"/>
      <c r="P75" s="73"/>
      <c r="Q75" s="48"/>
      <c r="R75" s="14"/>
      <c r="W75">
        <f t="shared" si="46"/>
        <v>24</v>
      </c>
      <c r="X75" t="s">
        <v>79</v>
      </c>
      <c r="Y75" t="s">
        <v>80</v>
      </c>
    </row>
    <row r="76" spans="1:25" ht="12.75">
      <c r="A76" s="14"/>
      <c r="B76" s="9">
        <f>IF(D184=0,"",D184)</f>
      </c>
      <c r="C76" s="21" t="s">
        <v>66</v>
      </c>
      <c r="D76" s="93">
        <f>D75+1</f>
        <v>2026</v>
      </c>
      <c r="E76" s="94"/>
      <c r="F76" s="21"/>
      <c r="G76" s="95">
        <f>IF(D184=0,"",J184)</f>
      </c>
      <c r="H76" s="96"/>
      <c r="I76" s="97"/>
      <c r="J76" s="98"/>
      <c r="K76" s="99"/>
      <c r="L76" s="100"/>
      <c r="M76" s="73"/>
      <c r="N76" s="73"/>
      <c r="O76" s="73"/>
      <c r="P76" s="73"/>
      <c r="Q76" s="48"/>
      <c r="R76" s="14"/>
      <c r="W76">
        <f t="shared" si="46"/>
        <v>25</v>
      </c>
      <c r="X76" t="s">
        <v>79</v>
      </c>
      <c r="Y76" t="s">
        <v>80</v>
      </c>
    </row>
    <row r="77" spans="1:25" ht="12.75">
      <c r="A77" s="14"/>
      <c r="B77" s="9">
        <f>IF(D188=0,"",D188)</f>
      </c>
      <c r="C77" s="21" t="s">
        <v>67</v>
      </c>
      <c r="D77" s="93">
        <f>D76</f>
        <v>2026</v>
      </c>
      <c r="E77" s="94"/>
      <c r="F77" s="21"/>
      <c r="G77" s="95">
        <f>IF(D188=0,"",J188)</f>
      </c>
      <c r="H77" s="96"/>
      <c r="I77" s="97"/>
      <c r="J77" s="98"/>
      <c r="K77" s="99"/>
      <c r="L77" s="100"/>
      <c r="M77" s="73"/>
      <c r="N77" s="73"/>
      <c r="O77" s="73"/>
      <c r="P77" s="73"/>
      <c r="Q77" s="48"/>
      <c r="R77" s="14"/>
      <c r="W77">
        <f t="shared" si="46"/>
        <v>26</v>
      </c>
      <c r="X77" t="s">
        <v>79</v>
      </c>
      <c r="Y77" t="s">
        <v>80</v>
      </c>
    </row>
    <row r="78" spans="1:25" ht="12.75">
      <c r="A78" s="14"/>
      <c r="B78" s="9"/>
      <c r="C78" s="21"/>
      <c r="D78" s="93"/>
      <c r="E78" s="94"/>
      <c r="F78" s="21"/>
      <c r="G78" s="95"/>
      <c r="H78" s="96"/>
      <c r="I78" s="97"/>
      <c r="J78" s="98"/>
      <c r="K78" s="99"/>
      <c r="L78" s="100"/>
      <c r="M78" s="73"/>
      <c r="N78" s="73"/>
      <c r="O78" s="73"/>
      <c r="P78" s="73"/>
      <c r="Q78" s="48"/>
      <c r="R78" s="14"/>
      <c r="W78">
        <f t="shared" si="46"/>
        <v>27</v>
      </c>
      <c r="X78" t="s">
        <v>79</v>
      </c>
      <c r="Y78" t="s">
        <v>80</v>
      </c>
    </row>
    <row r="79" spans="1:25" ht="12.75">
      <c r="A79" s="14"/>
      <c r="B79" s="9"/>
      <c r="C79" s="21"/>
      <c r="D79" s="93"/>
      <c r="E79" s="94"/>
      <c r="F79" s="21"/>
      <c r="G79" s="95"/>
      <c r="H79" s="96"/>
      <c r="I79" s="97"/>
      <c r="J79" s="98"/>
      <c r="K79" s="99"/>
      <c r="L79" s="100"/>
      <c r="M79" s="73"/>
      <c r="N79" s="73"/>
      <c r="O79" s="73"/>
      <c r="P79" s="73"/>
      <c r="Q79" s="48"/>
      <c r="R79" s="14"/>
      <c r="W79">
        <f t="shared" si="46"/>
        <v>28</v>
      </c>
      <c r="X79" t="s">
        <v>79</v>
      </c>
      <c r="Y79" t="s">
        <v>80</v>
      </c>
    </row>
    <row r="80" spans="1:25" ht="12.75">
      <c r="A80" s="14"/>
      <c r="B80" s="9"/>
      <c r="C80" s="21"/>
      <c r="D80" s="93"/>
      <c r="E80" s="94"/>
      <c r="F80" s="21"/>
      <c r="G80" s="95"/>
      <c r="H80" s="96"/>
      <c r="I80" s="97"/>
      <c r="J80" s="98"/>
      <c r="K80" s="99"/>
      <c r="L80" s="100"/>
      <c r="M80" s="73"/>
      <c r="N80" s="73"/>
      <c r="O80" s="73"/>
      <c r="P80" s="73"/>
      <c r="Q80" s="48"/>
      <c r="R80" s="14"/>
      <c r="W80">
        <f t="shared" si="46"/>
        <v>29</v>
      </c>
      <c r="X80" t="s">
        <v>79</v>
      </c>
      <c r="Y80" t="s">
        <v>80</v>
      </c>
    </row>
    <row r="81" spans="1:25" ht="12.75">
      <c r="A81" s="14"/>
      <c r="B81" s="9"/>
      <c r="C81" s="21"/>
      <c r="D81" s="93"/>
      <c r="E81" s="94"/>
      <c r="F81" s="21"/>
      <c r="G81" s="95"/>
      <c r="H81" s="96"/>
      <c r="I81" s="97"/>
      <c r="J81" s="98"/>
      <c r="K81" s="99"/>
      <c r="L81" s="100"/>
      <c r="M81" s="73"/>
      <c r="N81" s="73"/>
      <c r="O81" s="73"/>
      <c r="P81" s="73"/>
      <c r="Q81" s="48"/>
      <c r="R81" s="14"/>
      <c r="W81">
        <f t="shared" si="46"/>
        <v>30</v>
      </c>
      <c r="X81" t="s">
        <v>79</v>
      </c>
      <c r="Y81" t="s">
        <v>80</v>
      </c>
    </row>
    <row r="82" spans="1:2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W82">
        <f t="shared" si="46"/>
        <v>31</v>
      </c>
      <c r="X82" t="s">
        <v>79</v>
      </c>
      <c r="Y82" t="s">
        <v>80</v>
      </c>
    </row>
    <row r="83" spans="9:25" ht="12.75" hidden="1">
      <c r="I83" s="14" t="s">
        <v>4</v>
      </c>
      <c r="J83" s="14">
        <v>4</v>
      </c>
      <c r="K83" s="49"/>
      <c r="W83">
        <f t="shared" si="46"/>
        <v>32</v>
      </c>
      <c r="X83" t="s">
        <v>79</v>
      </c>
      <c r="Y83" t="s">
        <v>80</v>
      </c>
    </row>
    <row r="84" spans="9:25" ht="12.75" hidden="1">
      <c r="I84" s="14" t="s">
        <v>5</v>
      </c>
      <c r="J84" s="14">
        <v>3.7</v>
      </c>
      <c r="K84" s="49"/>
      <c r="W84">
        <f t="shared" si="46"/>
        <v>33</v>
      </c>
      <c r="X84" t="s">
        <v>79</v>
      </c>
      <c r="Y84" t="s">
        <v>80</v>
      </c>
    </row>
    <row r="85" spans="9:25" ht="12.75" hidden="1">
      <c r="I85" s="14" t="s">
        <v>14</v>
      </c>
      <c r="J85" s="14">
        <v>3.3</v>
      </c>
      <c r="K85" s="49"/>
      <c r="W85">
        <f aca="true" t="shared" si="47" ref="W85:W101">W84+1</f>
        <v>34</v>
      </c>
      <c r="X85" t="s">
        <v>81</v>
      </c>
      <c r="Y85" t="s">
        <v>82</v>
      </c>
    </row>
    <row r="86" spans="9:25" ht="12.75" hidden="1">
      <c r="I86" s="14" t="s">
        <v>13</v>
      </c>
      <c r="J86" s="14">
        <v>3</v>
      </c>
      <c r="K86" s="49"/>
      <c r="W86">
        <f t="shared" si="47"/>
        <v>35</v>
      </c>
      <c r="X86" t="s">
        <v>81</v>
      </c>
      <c r="Y86" t="s">
        <v>82</v>
      </c>
    </row>
    <row r="87" spans="9:25" ht="12.75" hidden="1">
      <c r="I87" s="14" t="s">
        <v>12</v>
      </c>
      <c r="J87" s="14">
        <v>2.7</v>
      </c>
      <c r="K87" s="49"/>
      <c r="W87">
        <f t="shared" si="47"/>
        <v>36</v>
      </c>
      <c r="X87" t="s">
        <v>81</v>
      </c>
      <c r="Y87" t="s">
        <v>82</v>
      </c>
    </row>
    <row r="88" spans="9:25" ht="12.75" hidden="1">
      <c r="I88" s="14" t="s">
        <v>7</v>
      </c>
      <c r="J88" s="14">
        <v>2.3</v>
      </c>
      <c r="K88" s="49"/>
      <c r="W88">
        <f t="shared" si="47"/>
        <v>37</v>
      </c>
      <c r="X88" t="s">
        <v>81</v>
      </c>
      <c r="Y88" t="s">
        <v>82</v>
      </c>
    </row>
    <row r="89" spans="9:25" ht="12.75" hidden="1">
      <c r="I89" s="14" t="s">
        <v>3</v>
      </c>
      <c r="J89" s="14">
        <v>2</v>
      </c>
      <c r="K89" s="49"/>
      <c r="W89">
        <f t="shared" si="47"/>
        <v>38</v>
      </c>
      <c r="X89" t="s">
        <v>81</v>
      </c>
      <c r="Y89" t="s">
        <v>82</v>
      </c>
    </row>
    <row r="90" spans="9:25" ht="12.75" hidden="1">
      <c r="I90" s="14" t="s">
        <v>11</v>
      </c>
      <c r="J90" s="14">
        <v>1.7</v>
      </c>
      <c r="K90" s="49"/>
      <c r="W90">
        <f t="shared" si="47"/>
        <v>39</v>
      </c>
      <c r="X90" t="s">
        <v>81</v>
      </c>
      <c r="Y90" t="s">
        <v>82</v>
      </c>
    </row>
    <row r="91" spans="9:25" ht="12.75" hidden="1">
      <c r="I91" s="14" t="s">
        <v>10</v>
      </c>
      <c r="J91" s="14">
        <v>1.3</v>
      </c>
      <c r="K91" s="49"/>
      <c r="W91">
        <f t="shared" si="47"/>
        <v>40</v>
      </c>
      <c r="X91" t="s">
        <v>81</v>
      </c>
      <c r="Y91" t="s">
        <v>82</v>
      </c>
    </row>
    <row r="92" spans="1:25" ht="12.75" hidden="1">
      <c r="A92" s="50"/>
      <c r="B92" s="50"/>
      <c r="C92" s="50"/>
      <c r="D92" s="50"/>
      <c r="E92" s="50"/>
      <c r="F92" s="50"/>
      <c r="G92" s="50"/>
      <c r="H92" s="50"/>
      <c r="I92" s="14" t="s">
        <v>9</v>
      </c>
      <c r="J92" s="14">
        <v>1</v>
      </c>
      <c r="K92" s="49"/>
      <c r="L92" s="50"/>
      <c r="M92" s="50"/>
      <c r="N92" s="50"/>
      <c r="O92" s="50"/>
      <c r="P92" s="50"/>
      <c r="Q92" s="50"/>
      <c r="R92" s="50"/>
      <c r="S92" s="50"/>
      <c r="W92">
        <f t="shared" si="47"/>
        <v>41</v>
      </c>
      <c r="X92" t="s">
        <v>81</v>
      </c>
      <c r="Y92" t="s">
        <v>82</v>
      </c>
    </row>
    <row r="93" spans="1:25" ht="12.75" hidden="1">
      <c r="A93" s="50"/>
      <c r="B93" s="50"/>
      <c r="C93" s="50"/>
      <c r="D93" s="50"/>
      <c r="E93" s="50"/>
      <c r="F93" s="50"/>
      <c r="G93" s="50"/>
      <c r="H93" s="50"/>
      <c r="I93" s="14" t="s">
        <v>6</v>
      </c>
      <c r="J93" s="14">
        <v>0.7</v>
      </c>
      <c r="K93" s="49"/>
      <c r="L93" s="50"/>
      <c r="M93" s="50"/>
      <c r="N93" s="50"/>
      <c r="O93" s="50"/>
      <c r="P93" s="50"/>
      <c r="Q93" s="50"/>
      <c r="R93" s="50"/>
      <c r="S93" s="50"/>
      <c r="W93">
        <f t="shared" si="47"/>
        <v>42</v>
      </c>
      <c r="X93" t="s">
        <v>81</v>
      </c>
      <c r="Y93" t="s">
        <v>82</v>
      </c>
    </row>
    <row r="94" spans="1:25" ht="12.75" hidden="1">
      <c r="A94" s="50"/>
      <c r="B94" s="50"/>
      <c r="C94" s="50"/>
      <c r="D94" s="50"/>
      <c r="E94" s="50"/>
      <c r="F94" s="50"/>
      <c r="G94" s="50"/>
      <c r="H94" s="50"/>
      <c r="I94" s="14" t="s">
        <v>8</v>
      </c>
      <c r="J94" s="14">
        <v>0</v>
      </c>
      <c r="K94" s="49"/>
      <c r="L94" s="50"/>
      <c r="M94" s="50"/>
      <c r="N94" s="50"/>
      <c r="O94" s="50"/>
      <c r="P94" s="50"/>
      <c r="Q94" s="50"/>
      <c r="R94" s="50"/>
      <c r="S94" s="50"/>
      <c r="W94">
        <f t="shared" si="47"/>
        <v>43</v>
      </c>
      <c r="X94" t="s">
        <v>81</v>
      </c>
      <c r="Y94" t="s">
        <v>82</v>
      </c>
    </row>
    <row r="95" spans="1:25" ht="12.75" hidden="1">
      <c r="A95" s="50"/>
      <c r="B95" s="50"/>
      <c r="C95" s="50"/>
      <c r="D95" s="50"/>
      <c r="E95" s="50"/>
      <c r="F95" s="50"/>
      <c r="G95" s="50"/>
      <c r="H95" s="50"/>
      <c r="I95" s="14" t="s">
        <v>15</v>
      </c>
      <c r="J95" s="14">
        <v>0</v>
      </c>
      <c r="K95" s="49"/>
      <c r="L95" s="50"/>
      <c r="M95" s="50"/>
      <c r="N95" s="50"/>
      <c r="O95" s="50"/>
      <c r="P95" s="50"/>
      <c r="Q95" s="50"/>
      <c r="R95" s="50"/>
      <c r="S95" s="50"/>
      <c r="W95">
        <f t="shared" si="47"/>
        <v>44</v>
      </c>
      <c r="X95" t="s">
        <v>81</v>
      </c>
      <c r="Y95" t="s">
        <v>82</v>
      </c>
    </row>
    <row r="96" spans="1:25" ht="12.75" hidden="1">
      <c r="A96" s="50"/>
      <c r="B96" s="50"/>
      <c r="C96" s="50"/>
      <c r="D96" s="50"/>
      <c r="E96" s="50"/>
      <c r="F96" s="50"/>
      <c r="G96" s="50"/>
      <c r="H96" s="50"/>
      <c r="I96" s="14" t="s">
        <v>16</v>
      </c>
      <c r="J96" s="14">
        <v>0</v>
      </c>
      <c r="K96" s="49"/>
      <c r="L96" s="50"/>
      <c r="M96" s="50"/>
      <c r="N96" s="50"/>
      <c r="O96" s="50"/>
      <c r="P96" s="50"/>
      <c r="Q96" s="50"/>
      <c r="R96" s="50"/>
      <c r="S96" s="50"/>
      <c r="W96">
        <f t="shared" si="47"/>
        <v>45</v>
      </c>
      <c r="X96" t="s">
        <v>81</v>
      </c>
      <c r="Y96" t="s">
        <v>82</v>
      </c>
    </row>
    <row r="97" spans="1:25" ht="12.75" hidden="1">
      <c r="A97" s="50"/>
      <c r="B97" s="50"/>
      <c r="C97" s="50"/>
      <c r="D97" s="50"/>
      <c r="E97" s="50"/>
      <c r="F97" s="50"/>
      <c r="G97" s="50"/>
      <c r="H97" s="50"/>
      <c r="I97" s="14" t="s">
        <v>17</v>
      </c>
      <c r="J97" s="14">
        <v>0</v>
      </c>
      <c r="K97" s="49"/>
      <c r="L97" s="50"/>
      <c r="M97" s="50"/>
      <c r="N97" s="50"/>
      <c r="O97" s="50"/>
      <c r="P97" s="50"/>
      <c r="Q97" s="50"/>
      <c r="R97" s="50"/>
      <c r="S97" s="50"/>
      <c r="W97">
        <f t="shared" si="47"/>
        <v>46</v>
      </c>
      <c r="X97" t="s">
        <v>81</v>
      </c>
      <c r="Y97" t="s">
        <v>82</v>
      </c>
    </row>
    <row r="98" spans="1:25" ht="12.75" hidden="1">
      <c r="A98" s="50"/>
      <c r="B98" s="50"/>
      <c r="C98" s="50"/>
      <c r="D98" s="50"/>
      <c r="E98" s="50"/>
      <c r="F98" s="50"/>
      <c r="G98" s="50"/>
      <c r="H98" s="50"/>
      <c r="I98" s="14" t="s">
        <v>18</v>
      </c>
      <c r="J98" s="14">
        <v>0</v>
      </c>
      <c r="K98" s="49"/>
      <c r="L98" s="50"/>
      <c r="M98" s="50"/>
      <c r="N98" s="50"/>
      <c r="O98" s="50"/>
      <c r="P98" s="50"/>
      <c r="Q98" s="50"/>
      <c r="R98" s="50"/>
      <c r="S98" s="50"/>
      <c r="W98">
        <f t="shared" si="47"/>
        <v>47</v>
      </c>
      <c r="X98" t="s">
        <v>81</v>
      </c>
      <c r="Y98" t="s">
        <v>82</v>
      </c>
    </row>
    <row r="99" spans="1:25" ht="12.75" hidden="1">
      <c r="A99" s="50"/>
      <c r="B99" s="50"/>
      <c r="C99" s="50"/>
      <c r="D99" s="50"/>
      <c r="E99" s="50"/>
      <c r="F99" s="50"/>
      <c r="G99" s="50"/>
      <c r="H99" s="50"/>
      <c r="I99" s="14" t="s">
        <v>19</v>
      </c>
      <c r="J99" s="14">
        <v>4</v>
      </c>
      <c r="K99" s="49"/>
      <c r="L99" s="50"/>
      <c r="M99" s="50"/>
      <c r="N99" s="50"/>
      <c r="O99" s="50"/>
      <c r="P99" s="50"/>
      <c r="Q99" s="50"/>
      <c r="R99" s="50"/>
      <c r="S99" s="50"/>
      <c r="W99">
        <f t="shared" si="47"/>
        <v>48</v>
      </c>
      <c r="X99" t="s">
        <v>81</v>
      </c>
      <c r="Y99" t="s">
        <v>82</v>
      </c>
    </row>
    <row r="100" spans="1:25" ht="12.75" hidden="1">
      <c r="A100" s="50"/>
      <c r="B100" s="50"/>
      <c r="C100" s="50"/>
      <c r="D100" s="50"/>
      <c r="E100" s="50"/>
      <c r="F100" s="50"/>
      <c r="G100" s="50"/>
      <c r="H100" s="50"/>
      <c r="I100" s="14" t="s">
        <v>20</v>
      </c>
      <c r="J100" s="14">
        <v>3.7</v>
      </c>
      <c r="K100" s="49"/>
      <c r="L100" s="50"/>
      <c r="M100" s="50"/>
      <c r="N100" s="50"/>
      <c r="O100" s="50"/>
      <c r="P100" s="50"/>
      <c r="Q100" s="50"/>
      <c r="R100" s="50"/>
      <c r="S100" s="50"/>
      <c r="W100">
        <f t="shared" si="47"/>
        <v>49</v>
      </c>
      <c r="X100" t="s">
        <v>81</v>
      </c>
      <c r="Y100" t="s">
        <v>82</v>
      </c>
    </row>
    <row r="101" spans="1:25" ht="12.75" hidden="1">
      <c r="A101" s="50"/>
      <c r="B101" s="50"/>
      <c r="C101" s="50"/>
      <c r="D101" s="50"/>
      <c r="E101" s="50"/>
      <c r="F101" s="50"/>
      <c r="G101" s="50"/>
      <c r="H101" s="50"/>
      <c r="I101" s="14" t="s">
        <v>21</v>
      </c>
      <c r="J101" s="14">
        <v>3.3</v>
      </c>
      <c r="K101" s="49"/>
      <c r="L101" s="50"/>
      <c r="M101" s="50"/>
      <c r="N101" s="50"/>
      <c r="O101" s="50"/>
      <c r="P101" s="50"/>
      <c r="Q101" s="50"/>
      <c r="R101" s="50"/>
      <c r="S101" s="50"/>
      <c r="W101">
        <f t="shared" si="47"/>
        <v>50</v>
      </c>
      <c r="X101" t="s">
        <v>81</v>
      </c>
      <c r="Y101" t="s">
        <v>82</v>
      </c>
    </row>
    <row r="102" spans="1:19" ht="12.75" hidden="1">
      <c r="A102" s="50"/>
      <c r="B102" s="50"/>
      <c r="C102" s="50"/>
      <c r="D102" s="50"/>
      <c r="E102" s="50"/>
      <c r="F102" s="50"/>
      <c r="G102" s="50"/>
      <c r="H102" s="50"/>
      <c r="I102" s="14" t="s">
        <v>22</v>
      </c>
      <c r="J102" s="14">
        <v>3</v>
      </c>
      <c r="K102" s="49"/>
      <c r="L102" s="50"/>
      <c r="M102" s="50"/>
      <c r="N102" s="50"/>
      <c r="O102" s="50"/>
      <c r="P102" s="50"/>
      <c r="Q102" s="50"/>
      <c r="R102" s="50"/>
      <c r="S102" s="50"/>
    </row>
    <row r="103" spans="1:19" ht="12.75" hidden="1">
      <c r="A103" s="50"/>
      <c r="B103" s="50"/>
      <c r="C103" s="50"/>
      <c r="D103" s="50"/>
      <c r="E103" s="50"/>
      <c r="F103" s="50"/>
      <c r="G103" s="50"/>
      <c r="H103" s="50"/>
      <c r="I103" s="14" t="s">
        <v>23</v>
      </c>
      <c r="J103" s="14">
        <v>2.7</v>
      </c>
      <c r="K103" s="49"/>
      <c r="L103" s="50"/>
      <c r="M103" s="50"/>
      <c r="N103" s="50"/>
      <c r="O103" s="50"/>
      <c r="P103" s="50"/>
      <c r="Q103" s="50"/>
      <c r="R103" s="50"/>
      <c r="S103" s="50"/>
    </row>
    <row r="104" spans="1:19" ht="12.75" hidden="1">
      <c r="A104" s="50"/>
      <c r="B104" s="50"/>
      <c r="C104" s="50"/>
      <c r="D104" s="50"/>
      <c r="E104" s="50"/>
      <c r="F104" s="50"/>
      <c r="G104" s="50"/>
      <c r="H104" s="50"/>
      <c r="I104" s="14" t="s">
        <v>24</v>
      </c>
      <c r="J104" s="14">
        <v>2.3</v>
      </c>
      <c r="K104" s="49"/>
      <c r="L104" s="50"/>
      <c r="M104" s="50"/>
      <c r="N104" s="50"/>
      <c r="O104" s="50"/>
      <c r="P104" s="50"/>
      <c r="Q104" s="50"/>
      <c r="R104" s="50"/>
      <c r="S104" s="50"/>
    </row>
    <row r="105" spans="1:19" ht="12.75" hidden="1">
      <c r="A105" s="50"/>
      <c r="B105" s="50"/>
      <c r="C105" s="50"/>
      <c r="D105" s="50"/>
      <c r="E105" s="50"/>
      <c r="F105" s="50"/>
      <c r="G105" s="50"/>
      <c r="H105" s="50"/>
      <c r="I105" s="14" t="s">
        <v>25</v>
      </c>
      <c r="J105" s="14">
        <v>2</v>
      </c>
      <c r="K105" s="49"/>
      <c r="L105" s="50"/>
      <c r="M105" s="50"/>
      <c r="N105" s="50"/>
      <c r="O105" s="50"/>
      <c r="P105" s="50"/>
      <c r="Q105" s="50"/>
      <c r="R105" s="50"/>
      <c r="S105" s="50"/>
    </row>
    <row r="106" spans="1:19" ht="12.75" hidden="1">
      <c r="A106" s="50"/>
      <c r="B106" s="50"/>
      <c r="C106" s="50"/>
      <c r="D106" s="50"/>
      <c r="E106" s="50"/>
      <c r="F106" s="50"/>
      <c r="G106" s="50"/>
      <c r="H106" s="50"/>
      <c r="I106" s="14" t="s">
        <v>26</v>
      </c>
      <c r="J106" s="14">
        <v>1.7</v>
      </c>
      <c r="K106" s="49"/>
      <c r="L106" s="50"/>
      <c r="M106" s="50"/>
      <c r="N106" s="50"/>
      <c r="O106" s="50"/>
      <c r="P106" s="50"/>
      <c r="Q106" s="50"/>
      <c r="R106" s="50"/>
      <c r="S106" s="50"/>
    </row>
    <row r="107" spans="1:19" ht="12.75" hidden="1">
      <c r="A107" s="50"/>
      <c r="B107" s="50"/>
      <c r="C107" s="50"/>
      <c r="D107" s="50"/>
      <c r="E107" s="50"/>
      <c r="F107" s="50"/>
      <c r="G107" s="50"/>
      <c r="H107" s="50"/>
      <c r="I107" s="14" t="s">
        <v>27</v>
      </c>
      <c r="J107" s="14">
        <v>1.3</v>
      </c>
      <c r="K107" s="49"/>
      <c r="L107" s="50"/>
      <c r="M107" s="50"/>
      <c r="N107" s="50"/>
      <c r="O107" s="50"/>
      <c r="P107" s="50"/>
      <c r="Q107" s="50"/>
      <c r="R107" s="50"/>
      <c r="S107" s="50"/>
    </row>
    <row r="108" spans="1:19" ht="12.75" hidden="1">
      <c r="A108" s="50"/>
      <c r="B108" s="50"/>
      <c r="C108" s="50"/>
      <c r="D108" s="50"/>
      <c r="E108" s="50"/>
      <c r="F108" s="50"/>
      <c r="G108" s="50"/>
      <c r="H108" s="50"/>
      <c r="I108" s="14" t="s">
        <v>28</v>
      </c>
      <c r="J108" s="14">
        <v>1</v>
      </c>
      <c r="K108" s="49"/>
      <c r="L108" s="50"/>
      <c r="M108" s="50"/>
      <c r="N108" s="50"/>
      <c r="O108" s="50"/>
      <c r="P108" s="50"/>
      <c r="Q108" s="50"/>
      <c r="R108" s="50"/>
      <c r="S108" s="50"/>
    </row>
    <row r="109" spans="1:19" ht="12.75" hidden="1">
      <c r="A109" s="50"/>
      <c r="B109" s="50"/>
      <c r="C109" s="50"/>
      <c r="D109" s="50"/>
      <c r="E109" s="50"/>
      <c r="F109" s="50"/>
      <c r="G109" s="50"/>
      <c r="H109" s="50"/>
      <c r="I109" s="14" t="s">
        <v>29</v>
      </c>
      <c r="J109" s="14">
        <v>0.7</v>
      </c>
      <c r="K109" s="49"/>
      <c r="L109" s="50"/>
      <c r="M109" s="50"/>
      <c r="N109" s="50"/>
      <c r="O109" s="50"/>
      <c r="P109" s="50"/>
      <c r="Q109" s="51"/>
      <c r="R109" s="50"/>
      <c r="S109" s="50"/>
    </row>
    <row r="110" spans="1:19" ht="12.75" hidden="1">
      <c r="A110" s="50"/>
      <c r="B110" s="50"/>
      <c r="C110" s="50"/>
      <c r="D110" s="50"/>
      <c r="E110" s="50"/>
      <c r="F110" s="50"/>
      <c r="G110" s="50"/>
      <c r="H110" s="50"/>
      <c r="I110" s="14" t="s">
        <v>30</v>
      </c>
      <c r="J110" s="14">
        <v>0</v>
      </c>
      <c r="K110" s="49"/>
      <c r="L110" s="50"/>
      <c r="M110" s="50"/>
      <c r="N110" s="50"/>
      <c r="O110" s="50"/>
      <c r="P110" s="50"/>
      <c r="Q110" s="50"/>
      <c r="R110" s="50"/>
      <c r="S110" s="50"/>
    </row>
    <row r="111" spans="1:19" ht="12.75" hidden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2.75" hidden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2.75">
      <c r="A114" s="50"/>
      <c r="B114" s="52" t="s">
        <v>88</v>
      </c>
      <c r="C114" s="52" t="s">
        <v>1</v>
      </c>
      <c r="D114" s="52" t="s">
        <v>72</v>
      </c>
      <c r="E114" s="52" t="s">
        <v>2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0"/>
    </row>
    <row r="115" spans="1:19" ht="12.75">
      <c r="A115" s="50"/>
      <c r="B115" s="52"/>
      <c r="C115" s="61"/>
      <c r="D115" s="49"/>
      <c r="E115" s="64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0"/>
    </row>
    <row r="116" spans="1:19" ht="12.75">
      <c r="A116" s="50"/>
      <c r="B116" s="52"/>
      <c r="C116" s="60"/>
      <c r="D116" s="49"/>
      <c r="E116" s="64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0"/>
    </row>
    <row r="117" spans="1:19" ht="12.75">
      <c r="A117" s="50"/>
      <c r="B117" s="50"/>
      <c r="C117" s="60"/>
      <c r="D117" s="49"/>
      <c r="E117" s="64"/>
      <c r="F117" s="64"/>
      <c r="G117" s="64"/>
      <c r="H117" s="64"/>
      <c r="I117" s="64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ht="12.75">
      <c r="A118" s="10" t="s">
        <v>71</v>
      </c>
      <c r="B118" s="52" t="s">
        <v>0</v>
      </c>
      <c r="C118" s="52" t="s">
        <v>1</v>
      </c>
      <c r="D118" s="52" t="s">
        <v>72</v>
      </c>
      <c r="E118" s="52" t="s">
        <v>2</v>
      </c>
      <c r="F118" s="52"/>
      <c r="G118" s="52"/>
      <c r="H118" s="52"/>
      <c r="I118" s="52" t="s">
        <v>70</v>
      </c>
      <c r="J118" s="27" t="s">
        <v>73</v>
      </c>
      <c r="K118" s="52"/>
      <c r="L118" s="52" t="s">
        <v>31</v>
      </c>
      <c r="M118" s="52"/>
      <c r="P118" s="52" t="s">
        <v>32</v>
      </c>
      <c r="Q118" s="52" t="s">
        <v>64</v>
      </c>
      <c r="R118" s="10" t="s">
        <v>16</v>
      </c>
      <c r="S118" s="10" t="s">
        <v>74</v>
      </c>
    </row>
    <row r="119" spans="1:17" ht="12.75">
      <c r="A119" s="10">
        <v>1</v>
      </c>
      <c r="B119" s="49" t="s">
        <v>128</v>
      </c>
      <c r="C119" s="61"/>
      <c r="D119" s="61"/>
      <c r="E119" s="61"/>
      <c r="I119" s="10">
        <v>0</v>
      </c>
      <c r="J119" s="53"/>
      <c r="K119" s="53"/>
      <c r="L119" s="53"/>
      <c r="Q119" s="10">
        <f aca="true" t="shared" si="48" ref="Q119:Q126">IF(AND(ISERROR(MATCH(A119,$V$11:$V$50,0)),ISERROR(MATCH(A119,$W$11:$W$50,0))),"",IF(AND(ISERROR(MATCH(A119,$V$11:$V$50,0)),1-ISERROR(MATCH(A119,$W$11:$W$50,0))),VLOOKUP(MATCH(A119,$W$11:$W$50,0),W$52:Y$101,3,0),VLOOKUP(MATCH(A119,$V$11:$V$50,0),W$52:Y$101,2,0)))</f>
      </c>
    </row>
    <row r="120" spans="1:17" ht="12.75">
      <c r="A120" s="10">
        <f aca="true" t="shared" si="49" ref="A120:A153">A119+1</f>
        <v>2</v>
      </c>
      <c r="B120" s="49" t="str">
        <f>B119</f>
        <v>FA 22</v>
      </c>
      <c r="C120" s="61"/>
      <c r="D120" s="61"/>
      <c r="E120" s="61"/>
      <c r="I120" s="10">
        <f>IF(D120="",0,D120*VLOOKUP(E120,'Ap Sc'!I$83:J$110,2,0))</f>
        <v>0</v>
      </c>
      <c r="J120" s="53"/>
      <c r="K120" s="53"/>
      <c r="L120" s="53"/>
      <c r="Q120" s="10">
        <f>IF(AND(ISERROR(MATCH(A120,$V$11:$V$50,0)),ISERROR(MATCH(A120,$W$11:$W$50,0))),"",IF(AND(ISERROR(MATCH(A120,$V$11:$V$50,0)),1-ISERROR(MATCH(A120,$W$11:$W$50,0))),VLOOKUP(MATCH(A120,$W$11:$W$50,0),W$52:Y$101,3,0),VLOOKUP(MATCH(A120,$V$11:$V$50,0),W$52:Y$101,2,0)))</f>
      </c>
    </row>
    <row r="121" spans="1:17" ht="12.75">
      <c r="A121" s="10">
        <f t="shared" si="49"/>
        <v>3</v>
      </c>
      <c r="B121" s="49" t="str">
        <f aca="true" t="shared" si="50" ref="B121:B126">B120</f>
        <v>FA 22</v>
      </c>
      <c r="C121" s="61"/>
      <c r="D121" s="61"/>
      <c r="E121" s="61"/>
      <c r="I121" s="10">
        <f>IF(D121="",0,D121*VLOOKUP(E121,'Ap Sc'!I$83:J$110,2,0))</f>
        <v>0</v>
      </c>
      <c r="J121" s="53"/>
      <c r="K121" s="53"/>
      <c r="L121" s="53"/>
      <c r="Q121" s="10">
        <f t="shared" si="48"/>
      </c>
    </row>
    <row r="122" spans="1:17" ht="12.75">
      <c r="A122" s="10">
        <f t="shared" si="49"/>
        <v>4</v>
      </c>
      <c r="B122" s="49" t="str">
        <f t="shared" si="50"/>
        <v>FA 22</v>
      </c>
      <c r="C122" s="61"/>
      <c r="D122" s="61"/>
      <c r="E122" s="61"/>
      <c r="I122" s="10">
        <f>IF(D122="",0,D122*VLOOKUP(E122,'Ap Sc'!I$83:J$110,2,0))</f>
        <v>0</v>
      </c>
      <c r="J122" s="53"/>
      <c r="K122" s="53"/>
      <c r="L122" s="53"/>
      <c r="Q122" s="10">
        <f t="shared" si="48"/>
      </c>
    </row>
    <row r="123" spans="1:17" ht="12.75">
      <c r="A123" s="10">
        <f t="shared" si="49"/>
        <v>5</v>
      </c>
      <c r="B123" s="49" t="str">
        <f t="shared" si="50"/>
        <v>FA 22</v>
      </c>
      <c r="C123" s="61"/>
      <c r="D123" s="61"/>
      <c r="E123" s="61"/>
      <c r="I123" s="10">
        <f>IF(D123="",0,D123*VLOOKUP(E123,'Ap Sc'!I$83:J$110,2,0))</f>
        <v>0</v>
      </c>
      <c r="J123" s="53"/>
      <c r="K123" s="53"/>
      <c r="L123" s="53"/>
      <c r="Q123" s="10">
        <f t="shared" si="48"/>
      </c>
    </row>
    <row r="124" spans="1:17" ht="12.75">
      <c r="A124" s="10">
        <f t="shared" si="49"/>
        <v>6</v>
      </c>
      <c r="B124" s="49" t="str">
        <f t="shared" si="50"/>
        <v>FA 22</v>
      </c>
      <c r="C124" s="61"/>
      <c r="E124" s="49"/>
      <c r="I124" s="10">
        <f>IF(D124="",0,D124*VLOOKUP(E124,'Ap Sc'!I$83:J$110,2,0))</f>
        <v>0</v>
      </c>
      <c r="J124" s="53"/>
      <c r="K124" s="53"/>
      <c r="L124" s="53"/>
      <c r="Q124" s="10">
        <f t="shared" si="48"/>
      </c>
    </row>
    <row r="125" spans="1:17" ht="12.75">
      <c r="A125" s="10">
        <f t="shared" si="49"/>
        <v>7</v>
      </c>
      <c r="B125" s="49" t="str">
        <f t="shared" si="50"/>
        <v>FA 22</v>
      </c>
      <c r="C125" s="61"/>
      <c r="E125" s="49"/>
      <c r="I125" s="10">
        <f>IF(D125="",0,D125*VLOOKUP(E125,'Ap Sc'!I$83:J$110,2,0))</f>
        <v>0</v>
      </c>
      <c r="J125" s="53"/>
      <c r="K125" s="53"/>
      <c r="L125" s="53"/>
      <c r="Q125" s="10">
        <f t="shared" si="48"/>
      </c>
    </row>
    <row r="126" spans="1:17" ht="13.5" thickBot="1">
      <c r="A126" s="10">
        <f t="shared" si="49"/>
        <v>8</v>
      </c>
      <c r="B126" s="49" t="str">
        <f t="shared" si="50"/>
        <v>FA 22</v>
      </c>
      <c r="C126" s="62"/>
      <c r="D126" s="1"/>
      <c r="E126" s="65"/>
      <c r="I126" s="10">
        <f>IF(D126="",0,D126*VLOOKUP(E126,'Ap Sc'!I$83:J$110,2,0))</f>
        <v>0</v>
      </c>
      <c r="J126" s="53"/>
      <c r="K126" s="53"/>
      <c r="L126" s="53"/>
      <c r="Q126" s="10">
        <f t="shared" si="48"/>
      </c>
    </row>
    <row r="127" spans="1:17" ht="13.5" thickBot="1">
      <c r="A127" s="10">
        <f t="shared" si="49"/>
        <v>9</v>
      </c>
      <c r="B127" s="54"/>
      <c r="C127" s="63"/>
      <c r="D127" s="55">
        <f>SUM(D119:D126)</f>
        <v>0</v>
      </c>
      <c r="E127" s="55"/>
      <c r="F127" s="55"/>
      <c r="G127" s="55"/>
      <c r="H127" s="55"/>
      <c r="I127" s="55"/>
      <c r="J127" s="56">
        <f>IF(D127=0,"",SUM(I119:I126)/D127)</f>
      </c>
      <c r="K127" s="56"/>
      <c r="L127" s="56" t="e">
        <f>SUM(I$119:I126)/P127</f>
        <v>#DIV/0!</v>
      </c>
      <c r="M127" s="55"/>
      <c r="N127" s="55"/>
      <c r="O127" s="55"/>
      <c r="P127" s="55">
        <f>D127</f>
        <v>0</v>
      </c>
      <c r="Q127" s="57"/>
    </row>
    <row r="128" spans="1:17" ht="12.75">
      <c r="A128" s="10">
        <f t="shared" si="49"/>
        <v>10</v>
      </c>
      <c r="B128" s="65" t="s">
        <v>129</v>
      </c>
      <c r="C128" s="61"/>
      <c r="D128" s="62"/>
      <c r="E128" s="62"/>
      <c r="I128" s="10">
        <f>IF(D128="",0,D128*VLOOKUP(E128,'Ap Sc'!I$83:J$110,2,0))</f>
        <v>0</v>
      </c>
      <c r="J128" s="53"/>
      <c r="K128" s="53"/>
      <c r="L128" s="53"/>
      <c r="Q128" s="10">
        <f aca="true" t="shared" si="51" ref="Q128:Q133">IF(AND(ISERROR(MATCH(A128,$V$11:$V$50,0)),ISERROR(MATCH(A128,$W$11:$W$50,0))),"",IF(AND(ISERROR(MATCH(A128,$V$11:$V$50,0)),1-ISERROR(MATCH(A128,$W$11:$W$50,0))),VLOOKUP(MATCH(A128,$W$11:$W$50,0),W$52:Y$101,3,0),VLOOKUP(MATCH(A128,$V$11:$V$50,0),W$52:Y$101,2,0)))</f>
      </c>
    </row>
    <row r="129" spans="1:17" ht="12.75">
      <c r="A129" s="10">
        <f t="shared" si="49"/>
        <v>11</v>
      </c>
      <c r="B129" s="1" t="str">
        <f>B$128</f>
        <v>SP 23</v>
      </c>
      <c r="C129" s="61"/>
      <c r="D129" s="62"/>
      <c r="E129" s="62"/>
      <c r="I129" s="10">
        <f>IF(D129="",0,D129*VLOOKUP(E129,'Ap Sc'!I$83:J$110,2,0))</f>
        <v>0</v>
      </c>
      <c r="J129" s="53"/>
      <c r="K129" s="53"/>
      <c r="L129" s="53"/>
      <c r="Q129" s="10">
        <f t="shared" si="51"/>
      </c>
    </row>
    <row r="130" spans="1:17" ht="12.75">
      <c r="A130" s="10">
        <f t="shared" si="49"/>
        <v>12</v>
      </c>
      <c r="B130" s="1" t="str">
        <f>B$128</f>
        <v>SP 23</v>
      </c>
      <c r="C130" s="61"/>
      <c r="D130" s="62"/>
      <c r="E130" s="62"/>
      <c r="I130" s="10">
        <f>IF(D130="",0,D130*VLOOKUP(E130,'Ap Sc'!I$83:J$110,2,0))</f>
        <v>0</v>
      </c>
      <c r="J130" s="53"/>
      <c r="K130" s="53"/>
      <c r="L130" s="53"/>
      <c r="Q130" s="10">
        <f t="shared" si="51"/>
      </c>
    </row>
    <row r="131" spans="1:18" ht="12.75">
      <c r="A131" s="10">
        <f t="shared" si="49"/>
        <v>13</v>
      </c>
      <c r="B131" s="1" t="str">
        <f>B$128</f>
        <v>SP 23</v>
      </c>
      <c r="C131" s="61"/>
      <c r="D131" s="62"/>
      <c r="E131" s="62"/>
      <c r="I131" s="10">
        <f>IF(D131="",0,D131*VLOOKUP(E131,'Ap Sc'!I$83:J$110,2,0))</f>
        <v>0</v>
      </c>
      <c r="J131" s="53"/>
      <c r="K131" s="53"/>
      <c r="L131" s="53"/>
      <c r="Q131" s="10">
        <f t="shared" si="51"/>
      </c>
      <c r="R131" s="1"/>
    </row>
    <row r="132" spans="1:18" ht="12.75">
      <c r="A132" s="10">
        <f t="shared" si="49"/>
        <v>14</v>
      </c>
      <c r="B132" s="1" t="str">
        <f>B$128</f>
        <v>SP 23</v>
      </c>
      <c r="C132" s="61"/>
      <c r="D132" s="62"/>
      <c r="E132" s="62"/>
      <c r="I132" s="10">
        <f>IF(D132="",0,D132*VLOOKUP(E132,'Ap Sc'!I$83:J$110,2,0))</f>
        <v>0</v>
      </c>
      <c r="J132" s="53"/>
      <c r="K132" s="53"/>
      <c r="L132" s="53"/>
      <c r="Q132" s="10">
        <f t="shared" si="51"/>
      </c>
      <c r="R132" s="1"/>
    </row>
    <row r="133" spans="1:18" ht="13.5" thickBot="1">
      <c r="A133" s="10">
        <f t="shared" si="49"/>
        <v>15</v>
      </c>
      <c r="B133" s="1" t="str">
        <f>B$128</f>
        <v>SP 23</v>
      </c>
      <c r="C133" s="61"/>
      <c r="D133" s="62"/>
      <c r="E133" s="62"/>
      <c r="I133" s="10">
        <f>IF(D133="",0,D133*VLOOKUP(E133,'Ap Sc'!I$83:J$110,2,0))</f>
        <v>0</v>
      </c>
      <c r="J133" s="53"/>
      <c r="K133" s="53"/>
      <c r="L133" s="53"/>
      <c r="Q133" s="10">
        <f t="shared" si="51"/>
      </c>
      <c r="R133" s="1"/>
    </row>
    <row r="134" spans="1:17" ht="13.5" thickBot="1">
      <c r="A134" s="10">
        <f t="shared" si="49"/>
        <v>16</v>
      </c>
      <c r="B134" s="54"/>
      <c r="C134" s="63"/>
      <c r="D134" s="55">
        <f>SUM(D128:D133)</f>
        <v>0</v>
      </c>
      <c r="E134" s="55"/>
      <c r="F134" s="55"/>
      <c r="G134" s="55"/>
      <c r="H134" s="55"/>
      <c r="I134" s="55"/>
      <c r="J134" s="56">
        <f>IF(D134=0,"",SUM(I128:I133)/D134)</f>
      </c>
      <c r="K134" s="56"/>
      <c r="L134" s="56" t="e">
        <f>SUM(I$119:I133)/P134</f>
        <v>#DIV/0!</v>
      </c>
      <c r="M134" s="55"/>
      <c r="N134" s="55"/>
      <c r="O134" s="55"/>
      <c r="P134" s="55">
        <f>D134+P127</f>
        <v>0</v>
      </c>
      <c r="Q134" s="57"/>
    </row>
    <row r="135" spans="1:18" ht="12.75">
      <c r="A135" s="10">
        <f t="shared" si="49"/>
        <v>17</v>
      </c>
      <c r="B135" s="49" t="s">
        <v>130</v>
      </c>
      <c r="C135" s="61"/>
      <c r="D135" s="62"/>
      <c r="E135" s="62"/>
      <c r="I135" s="10">
        <f>IF(D135="",0,D135*VLOOKUP(E135,'Ap Sc'!I$83:J$110,2,0))</f>
        <v>0</v>
      </c>
      <c r="J135" s="53"/>
      <c r="K135" s="53"/>
      <c r="L135" s="53"/>
      <c r="Q135" s="10">
        <f aca="true" t="shared" si="52" ref="Q135:Q140">IF(AND(ISERROR(MATCH(A135,$V$11:$V$50,0)),ISERROR(MATCH(A135,$W$11:$W$50,0))),"",IF(AND(ISERROR(MATCH(A135,$V$11:$V$50,0)),1-ISERROR(MATCH(A135,$W$11:$W$50,0))),VLOOKUP(MATCH(A135,$W$11:$W$50,0),W$52:Y$101,3,0),VLOOKUP(MATCH(A135,$V$11:$V$50,0),W$52:Y$101,2,0)))</f>
      </c>
      <c r="R135" s="1"/>
    </row>
    <row r="136" spans="1:18" ht="12.75">
      <c r="A136" s="10">
        <f t="shared" si="49"/>
        <v>18</v>
      </c>
      <c r="B136" s="10" t="str">
        <f>B$135</f>
        <v>FA 23</v>
      </c>
      <c r="C136" s="61"/>
      <c r="D136" s="62"/>
      <c r="E136" s="62"/>
      <c r="I136" s="10">
        <f>IF(D136="",0,D136*VLOOKUP(E136,'Ap Sc'!I$83:J$110,2,0))</f>
        <v>0</v>
      </c>
      <c r="J136" s="53"/>
      <c r="K136" s="53"/>
      <c r="L136" s="53"/>
      <c r="Q136" s="10">
        <f t="shared" si="52"/>
      </c>
      <c r="R136" s="1"/>
    </row>
    <row r="137" spans="1:18" ht="12.75">
      <c r="A137" s="10">
        <f t="shared" si="49"/>
        <v>19</v>
      </c>
      <c r="B137" s="10" t="str">
        <f>B$135</f>
        <v>FA 23</v>
      </c>
      <c r="C137" s="61"/>
      <c r="D137" s="62"/>
      <c r="E137" s="62"/>
      <c r="I137" s="10">
        <f>IF(D137="",0,D137*VLOOKUP(E137,'Ap Sc'!I$83:J$110,2,0))</f>
        <v>0</v>
      </c>
      <c r="J137" s="53"/>
      <c r="K137" s="53"/>
      <c r="L137" s="53"/>
      <c r="Q137" s="10">
        <f t="shared" si="52"/>
      </c>
      <c r="R137" s="1"/>
    </row>
    <row r="138" spans="1:18" ht="12.75">
      <c r="A138" s="10">
        <f t="shared" si="49"/>
        <v>20</v>
      </c>
      <c r="B138" s="10" t="str">
        <f>B$135</f>
        <v>FA 23</v>
      </c>
      <c r="C138" s="61"/>
      <c r="D138" s="62"/>
      <c r="E138" s="62"/>
      <c r="I138" s="10">
        <f>IF(D138="",0,D138*VLOOKUP(E138,'Ap Sc'!I$83:J$110,2,0))</f>
        <v>0</v>
      </c>
      <c r="J138" s="53"/>
      <c r="K138" s="53"/>
      <c r="L138" s="53"/>
      <c r="Q138" s="10">
        <f t="shared" si="52"/>
      </c>
      <c r="R138" s="1"/>
    </row>
    <row r="139" spans="1:18" ht="12.75">
      <c r="A139" s="10">
        <f t="shared" si="49"/>
        <v>21</v>
      </c>
      <c r="B139" s="10" t="str">
        <f>B$135</f>
        <v>FA 23</v>
      </c>
      <c r="C139" s="61"/>
      <c r="D139" s="62"/>
      <c r="E139" s="62"/>
      <c r="I139" s="10">
        <f>IF(D139="",0,D139*VLOOKUP(E139,'Ap Sc'!I$83:J$110,2,0))</f>
        <v>0</v>
      </c>
      <c r="J139" s="53"/>
      <c r="K139" s="53"/>
      <c r="L139" s="53"/>
      <c r="Q139" s="10">
        <f t="shared" si="52"/>
      </c>
      <c r="R139" s="1"/>
    </row>
    <row r="140" spans="1:17" ht="13.5" thickBot="1">
      <c r="A140" s="10">
        <f t="shared" si="49"/>
        <v>22</v>
      </c>
      <c r="B140" s="10" t="str">
        <f>B$135</f>
        <v>FA 23</v>
      </c>
      <c r="C140" s="61"/>
      <c r="I140" s="10">
        <f>IF(D140="",0,D140*VLOOKUP(E140,'Ap Sc'!I$83:J$110,2,0))</f>
        <v>0</v>
      </c>
      <c r="J140" s="53"/>
      <c r="K140" s="53"/>
      <c r="L140" s="53"/>
      <c r="Q140" s="10">
        <f t="shared" si="52"/>
      </c>
    </row>
    <row r="141" spans="1:17" ht="13.5" thickBot="1">
      <c r="A141" s="10">
        <f t="shared" si="49"/>
        <v>23</v>
      </c>
      <c r="B141" s="54"/>
      <c r="C141" s="63"/>
      <c r="D141" s="55">
        <f>SUM(D135:D140)</f>
        <v>0</v>
      </c>
      <c r="E141" s="55"/>
      <c r="F141" s="55"/>
      <c r="G141" s="55"/>
      <c r="H141" s="55"/>
      <c r="I141" s="55"/>
      <c r="J141" s="56">
        <f>IF(D141=0,"",SUM(I135:I140)/D141)</f>
      </c>
      <c r="K141" s="56"/>
      <c r="L141" s="56" t="e">
        <f>SUM(I$119:I140)/P141</f>
        <v>#DIV/0!</v>
      </c>
      <c r="M141" s="55"/>
      <c r="N141" s="55"/>
      <c r="O141" s="55"/>
      <c r="P141" s="55">
        <f>D141+P134</f>
        <v>0</v>
      </c>
      <c r="Q141" s="57"/>
    </row>
    <row r="142" spans="1:17" ht="12.75">
      <c r="A142" s="10">
        <f t="shared" si="49"/>
        <v>24</v>
      </c>
      <c r="B142" s="65" t="s">
        <v>131</v>
      </c>
      <c r="C142" s="62"/>
      <c r="D142" s="1"/>
      <c r="E142" s="1"/>
      <c r="I142" s="10">
        <f>IF(D142="",0,D142*VLOOKUP(E142,'Ap Sc'!I$83:J$110,2,0))</f>
        <v>0</v>
      </c>
      <c r="J142" s="53"/>
      <c r="K142" s="53"/>
      <c r="L142" s="53"/>
      <c r="Q142" s="10">
        <f aca="true" t="shared" si="53" ref="Q142:Q147">IF(AND(ISERROR(MATCH(A142,$V$11:$V$50,0)),ISERROR(MATCH(A142,$W$11:$W$50,0))),"",IF(AND(ISERROR(MATCH(A142,$V$11:$V$50,0)),1-ISERROR(MATCH(A142,$W$11:$W$50,0))),VLOOKUP(MATCH(A142,$W$11:$W$50,0),W$52:Y$101,3,0),VLOOKUP(MATCH(A142,$V$11:$V$50,0),W$52:Y$101,2,0)))</f>
      </c>
    </row>
    <row r="143" spans="1:17" ht="12.75">
      <c r="A143" s="10">
        <f t="shared" si="49"/>
        <v>25</v>
      </c>
      <c r="B143" s="1" t="str">
        <f>B$142</f>
        <v>SP 24</v>
      </c>
      <c r="C143" s="62"/>
      <c r="D143" s="1"/>
      <c r="E143" s="1"/>
      <c r="I143" s="10">
        <f>IF(D143="",0,D143*VLOOKUP(E143,'Ap Sc'!I$83:J$110,2,0))</f>
        <v>0</v>
      </c>
      <c r="J143" s="53"/>
      <c r="K143" s="53"/>
      <c r="L143" s="53"/>
      <c r="Q143" s="10">
        <f t="shared" si="53"/>
      </c>
    </row>
    <row r="144" spans="1:17" ht="12.75">
      <c r="A144" s="10">
        <f t="shared" si="49"/>
        <v>26</v>
      </c>
      <c r="B144" s="1" t="str">
        <f>B$142</f>
        <v>SP 24</v>
      </c>
      <c r="C144" s="62"/>
      <c r="D144" s="1"/>
      <c r="E144" s="1"/>
      <c r="I144" s="10">
        <f>IF(D144="",0,D144*VLOOKUP(E144,'Ap Sc'!I$83:J$110,2,0))</f>
        <v>0</v>
      </c>
      <c r="J144" s="53"/>
      <c r="K144" s="53"/>
      <c r="L144" s="53"/>
      <c r="Q144" s="10">
        <f t="shared" si="53"/>
      </c>
    </row>
    <row r="145" spans="1:17" ht="12.75">
      <c r="A145" s="10">
        <f t="shared" si="49"/>
        <v>27</v>
      </c>
      <c r="B145" s="1" t="str">
        <f>B$142</f>
        <v>SP 24</v>
      </c>
      <c r="C145" s="62"/>
      <c r="D145" s="1"/>
      <c r="E145" s="1"/>
      <c r="I145" s="10">
        <f>IF(D145="",0,D145*VLOOKUP(E145,'Ap Sc'!I$83:J$110,2,0))</f>
        <v>0</v>
      </c>
      <c r="J145" s="53"/>
      <c r="K145" s="53"/>
      <c r="L145" s="53"/>
      <c r="Q145" s="10">
        <f t="shared" si="53"/>
      </c>
    </row>
    <row r="146" spans="1:17" ht="12.75">
      <c r="A146" s="10">
        <f t="shared" si="49"/>
        <v>28</v>
      </c>
      <c r="B146" s="1" t="str">
        <f>B$142</f>
        <v>SP 24</v>
      </c>
      <c r="C146" s="61"/>
      <c r="D146" s="1"/>
      <c r="E146" s="1"/>
      <c r="I146" s="10">
        <f>IF(D146="",0,D146*VLOOKUP(E146,'Ap Sc'!I$83:J$110,2,0))</f>
        <v>0</v>
      </c>
      <c r="J146" s="53"/>
      <c r="K146" s="53"/>
      <c r="L146" s="53"/>
      <c r="Q146" s="10">
        <f t="shared" si="53"/>
      </c>
    </row>
    <row r="147" spans="1:17" ht="13.5" thickBot="1">
      <c r="A147" s="10">
        <f t="shared" si="49"/>
        <v>29</v>
      </c>
      <c r="B147" s="1" t="str">
        <f>B$142</f>
        <v>SP 24</v>
      </c>
      <c r="C147" s="61"/>
      <c r="I147" s="10">
        <f>IF(D147="",0,D147*VLOOKUP(E147,'Ap Sc'!I$83:J$110,2,0))</f>
        <v>0</v>
      </c>
      <c r="J147" s="53"/>
      <c r="K147" s="53"/>
      <c r="L147" s="53"/>
      <c r="Q147" s="10">
        <f t="shared" si="53"/>
      </c>
    </row>
    <row r="148" spans="1:17" ht="13.5" thickBot="1">
      <c r="A148" s="10">
        <f t="shared" si="49"/>
        <v>30</v>
      </c>
      <c r="B148" s="54"/>
      <c r="C148" s="63"/>
      <c r="D148" s="55">
        <f>SUM(D142:D147)</f>
        <v>0</v>
      </c>
      <c r="E148" s="55"/>
      <c r="F148" s="55"/>
      <c r="G148" s="55"/>
      <c r="H148" s="55"/>
      <c r="I148" s="55"/>
      <c r="J148" s="56">
        <f>IF(D148=0,"",SUM(I142:I147)/D148)</f>
      </c>
      <c r="K148" s="56"/>
      <c r="L148" s="56" t="e">
        <f>SUM(I$119:I147)/P148</f>
        <v>#DIV/0!</v>
      </c>
      <c r="M148" s="55"/>
      <c r="N148" s="55"/>
      <c r="O148" s="55"/>
      <c r="P148" s="55">
        <f>D148+P141</f>
        <v>0</v>
      </c>
      <c r="Q148" s="57"/>
    </row>
    <row r="149" spans="1:17" ht="12.75">
      <c r="A149" s="10">
        <f t="shared" si="49"/>
        <v>31</v>
      </c>
      <c r="B149" s="1"/>
      <c r="C149" s="61"/>
      <c r="I149" s="10">
        <f>IF(D149="",0,D149*VLOOKUP(E149,'Ap Sc'!I$83:J$110,2,0))</f>
        <v>0</v>
      </c>
      <c r="J149" s="53"/>
      <c r="K149" s="53"/>
      <c r="L149" s="53"/>
      <c r="Q149" s="10">
        <f>IF(AND(ISERROR(MATCH(A149,$V$11:$V$50,0)),ISERROR(MATCH(A149,$W$11:$W$50,0))),"",IF(AND(ISERROR(MATCH(A149,$V$11:$V$50,0)),1-ISERROR(MATCH(A149,$W$11:$W$50,0))),VLOOKUP(MATCH(A149,$W$11:$W$50,0),W$52:Y$101,3,0),VLOOKUP(MATCH(A149,$V$11:$V$50,0),W$52:Y$101,2,0)))</f>
      </c>
    </row>
    <row r="150" spans="1:17" ht="12.75">
      <c r="A150" s="10">
        <f t="shared" si="49"/>
        <v>32</v>
      </c>
      <c r="B150" s="1">
        <f>B149</f>
        <v>0</v>
      </c>
      <c r="C150" s="61"/>
      <c r="I150" s="10">
        <f>IF(D150="",0,D150*VLOOKUP(E150,'Ap Sc'!I$83:J$110,2,0))</f>
        <v>0</v>
      </c>
      <c r="J150" s="53"/>
      <c r="K150" s="53"/>
      <c r="L150" s="53"/>
      <c r="Q150" s="10">
        <f>IF(AND(ISERROR(MATCH(A150,$V$11:$V$50,0)),ISERROR(MATCH(A150,$W$11:$W$50,0))),"",IF(AND(ISERROR(MATCH(A150,$V$11:$V$50,0)),1-ISERROR(MATCH(A150,$W$11:$W$50,0))),VLOOKUP(MATCH(A150,$W$11:$W$50,0),W$52:Y$101,3,0),VLOOKUP(MATCH(A150,$V$11:$V$50,0),W$52:Y$101,2,0)))</f>
      </c>
    </row>
    <row r="151" spans="1:17" ht="13.5" thickBot="1">
      <c r="A151" s="10">
        <f t="shared" si="49"/>
        <v>33</v>
      </c>
      <c r="B151" s="1">
        <f>B149</f>
        <v>0</v>
      </c>
      <c r="C151" s="61"/>
      <c r="I151" s="10">
        <f>IF(D151="",0,D151*VLOOKUP(E151,'Ap Sc'!I$83:J$110,2,0))</f>
        <v>0</v>
      </c>
      <c r="J151" s="53"/>
      <c r="K151" s="53"/>
      <c r="L151" s="53"/>
      <c r="Q151" s="10">
        <f>IF(AND(ISERROR(MATCH(A151,$V$11:$V$50,0)),ISERROR(MATCH(A151,$W$11:$W$50,0))),"",IF(AND(ISERROR(MATCH(A151,$V$11:$V$50,0)),1-ISERROR(MATCH(A151,$W$11:$W$50,0))),VLOOKUP(MATCH(A151,$W$11:$W$50,0),W$52:Y$101,3,0),VLOOKUP(MATCH(A151,$V$11:$V$50,0),W$52:Y$101,2,0)))</f>
      </c>
    </row>
    <row r="152" spans="1:17" ht="13.5" thickBot="1">
      <c r="A152" s="10">
        <f t="shared" si="49"/>
        <v>34</v>
      </c>
      <c r="B152" s="54"/>
      <c r="C152" s="63"/>
      <c r="D152" s="55">
        <f>SUM(D149:D151)</f>
        <v>0</v>
      </c>
      <c r="E152" s="55"/>
      <c r="F152" s="55"/>
      <c r="G152" s="55"/>
      <c r="H152" s="55"/>
      <c r="I152" s="55"/>
      <c r="J152" s="56">
        <f>IF(D152=0,"",SUM(I149:I151)/D152)</f>
      </c>
      <c r="K152" s="56"/>
      <c r="L152" s="56" t="e">
        <f>SUM(I$119:I151)/P152</f>
        <v>#DIV/0!</v>
      </c>
      <c r="M152" s="55"/>
      <c r="N152" s="55"/>
      <c r="O152" s="55"/>
      <c r="P152" s="55">
        <f>D152+P148</f>
        <v>0</v>
      </c>
      <c r="Q152" s="57"/>
    </row>
    <row r="153" spans="1:17" ht="12.75">
      <c r="A153" s="10">
        <f t="shared" si="49"/>
        <v>35</v>
      </c>
      <c r="B153" s="49" t="s">
        <v>132</v>
      </c>
      <c r="C153" s="62"/>
      <c r="E153" s="65"/>
      <c r="I153" s="10">
        <v>0</v>
      </c>
      <c r="J153" s="53"/>
      <c r="K153" s="53"/>
      <c r="L153" s="53"/>
      <c r="Q153" s="10">
        <f aca="true" t="shared" si="54" ref="Q153:Q158">IF(AND(ISERROR(MATCH(A153,$V$11:$V$50,0)),ISERROR(MATCH(A153,$W$11:$W$50,0))),"",IF(AND(ISERROR(MATCH(A153,$V$11:$V$50,0)),1-ISERROR(MATCH(A153,$W$11:$W$50,0))),VLOOKUP(MATCH(A153,$W$11:$W$50,0),W$52:Y$101,3,0),VLOOKUP(MATCH(A153,$V$11:$V$50,0),W$52:Y$101,2,0)))</f>
      </c>
    </row>
    <row r="154" spans="1:17" ht="12.75">
      <c r="A154" s="10">
        <f aca="true" t="shared" si="55" ref="A154:A188">A153+1</f>
        <v>36</v>
      </c>
      <c r="B154" s="10" t="str">
        <f>B$153</f>
        <v>FA 24</v>
      </c>
      <c r="C154" s="62"/>
      <c r="E154" s="65"/>
      <c r="I154" s="10">
        <f>IF(D154="",0,D154*VLOOKUP(E154,'Ap Sc'!I$83:J$110,2,0))</f>
        <v>0</v>
      </c>
      <c r="J154" s="53"/>
      <c r="K154" s="53"/>
      <c r="L154" s="53"/>
      <c r="Q154" s="10">
        <f t="shared" si="54"/>
      </c>
    </row>
    <row r="155" spans="1:17" ht="12.75">
      <c r="A155" s="10">
        <f t="shared" si="55"/>
        <v>37</v>
      </c>
      <c r="B155" s="10" t="str">
        <f>B$153</f>
        <v>FA 24</v>
      </c>
      <c r="C155" s="62"/>
      <c r="E155" s="65"/>
      <c r="I155" s="10">
        <f>IF(D155="",0,D155*VLOOKUP(E155,'Ap Sc'!I$83:J$110,2,0))</f>
        <v>0</v>
      </c>
      <c r="J155" s="53"/>
      <c r="K155" s="53"/>
      <c r="L155" s="53"/>
      <c r="Q155" s="10">
        <f t="shared" si="54"/>
      </c>
    </row>
    <row r="156" spans="1:17" ht="12.75">
      <c r="A156" s="10">
        <f t="shared" si="55"/>
        <v>38</v>
      </c>
      <c r="B156" s="10" t="str">
        <f>B$153</f>
        <v>FA 24</v>
      </c>
      <c r="C156" s="62"/>
      <c r="E156" s="65"/>
      <c r="I156" s="10">
        <f>IF(D156="",0,D156*VLOOKUP(E156,'Ap Sc'!I$83:J$110,2,0))</f>
        <v>0</v>
      </c>
      <c r="J156" s="53"/>
      <c r="K156" s="53"/>
      <c r="L156" s="53"/>
      <c r="Q156" s="10">
        <f t="shared" si="54"/>
      </c>
    </row>
    <row r="157" spans="1:17" ht="12.75">
      <c r="A157" s="10">
        <f t="shared" si="55"/>
        <v>39</v>
      </c>
      <c r="B157" s="10" t="str">
        <f>B$153</f>
        <v>FA 24</v>
      </c>
      <c r="C157" s="62"/>
      <c r="E157" s="65"/>
      <c r="I157" s="10">
        <f>IF(D157="",0,D157*VLOOKUP(E157,'Ap Sc'!I$83:J$110,2,0))</f>
        <v>0</v>
      </c>
      <c r="J157" s="53"/>
      <c r="K157" s="53"/>
      <c r="L157" s="53"/>
      <c r="Q157" s="10">
        <f t="shared" si="54"/>
      </c>
    </row>
    <row r="158" spans="1:17" ht="13.5" thickBot="1">
      <c r="A158" s="10">
        <f t="shared" si="55"/>
        <v>40</v>
      </c>
      <c r="B158" s="10" t="str">
        <f>B$153</f>
        <v>FA 24</v>
      </c>
      <c r="C158" s="62"/>
      <c r="E158" s="65"/>
      <c r="I158" s="10">
        <f>IF(D158="",0,D158*VLOOKUP(E158,'Ap Sc'!I$83:J$110,2,0))</f>
        <v>0</v>
      </c>
      <c r="J158" s="53"/>
      <c r="K158" s="53"/>
      <c r="L158" s="53"/>
      <c r="Q158" s="10">
        <f t="shared" si="54"/>
      </c>
    </row>
    <row r="159" spans="1:17" ht="13.5" thickBot="1">
      <c r="A159" s="10">
        <f t="shared" si="55"/>
        <v>41</v>
      </c>
      <c r="B159" s="54"/>
      <c r="C159" s="63"/>
      <c r="D159" s="55">
        <f>SUM(D153:D158)</f>
        <v>0</v>
      </c>
      <c r="E159" s="55"/>
      <c r="F159" s="55"/>
      <c r="G159" s="55"/>
      <c r="H159" s="55"/>
      <c r="I159" s="55"/>
      <c r="J159" s="56">
        <f>IF(D159=0,"",SUM(I153:I158)/D159)</f>
      </c>
      <c r="K159" s="56"/>
      <c r="L159" s="56" t="e">
        <f>SUM(I$119:I158)/P159</f>
        <v>#DIV/0!</v>
      </c>
      <c r="M159" s="55"/>
      <c r="N159" s="55"/>
      <c r="O159" s="55"/>
      <c r="P159" s="55">
        <f>D159+P152</f>
        <v>0</v>
      </c>
      <c r="Q159" s="57"/>
    </row>
    <row r="160" spans="1:17" ht="12.75">
      <c r="A160" s="10">
        <f t="shared" si="55"/>
        <v>42</v>
      </c>
      <c r="B160" s="65" t="s">
        <v>133</v>
      </c>
      <c r="C160" s="62"/>
      <c r="D160" s="1"/>
      <c r="E160" s="1"/>
      <c r="I160" s="10">
        <f>IF(D160="",0,D160*VLOOKUP(E160,'Ap Sc'!I$83:J$110,2,0))</f>
        <v>0</v>
      </c>
      <c r="J160" s="53"/>
      <c r="K160" s="53"/>
      <c r="L160" s="53"/>
      <c r="Q160" s="10">
        <f aca="true" t="shared" si="56" ref="Q160:Q165">IF(AND(ISERROR(MATCH(A160,$V$11:$V$50,0)),ISERROR(MATCH(A160,$W$11:$W$50,0))),"",IF(AND(ISERROR(MATCH(A160,$V$11:$V$50,0)),1-ISERROR(MATCH(A160,$W$11:$W$50,0))),VLOOKUP(MATCH(A160,$W$11:$W$50,0),W$52:Y$101,3,0),VLOOKUP(MATCH(A160,$V$11:$V$50,0),W$52:Y$101,2,0)))</f>
      </c>
    </row>
    <row r="161" spans="1:17" ht="12.75">
      <c r="A161" s="10">
        <f t="shared" si="55"/>
        <v>43</v>
      </c>
      <c r="B161" s="1" t="str">
        <f>B$160</f>
        <v>SP 25</v>
      </c>
      <c r="C161" s="62"/>
      <c r="D161" s="1"/>
      <c r="E161" s="1"/>
      <c r="I161" s="10">
        <f>IF(D161="",0,D161*VLOOKUP(E161,'Ap Sc'!I$83:J$110,2,0))</f>
        <v>0</v>
      </c>
      <c r="J161" s="53"/>
      <c r="K161" s="53"/>
      <c r="L161" s="53"/>
      <c r="Q161" s="10">
        <f t="shared" si="56"/>
      </c>
    </row>
    <row r="162" spans="1:17" ht="12.75">
      <c r="A162" s="10">
        <f t="shared" si="55"/>
        <v>44</v>
      </c>
      <c r="B162" s="1" t="str">
        <f>B$160</f>
        <v>SP 25</v>
      </c>
      <c r="C162" s="62"/>
      <c r="D162" s="1"/>
      <c r="E162" s="1"/>
      <c r="I162" s="10">
        <f>IF(D162="",0,D162*VLOOKUP(E162,'Ap Sc'!I$83:J$110,2,0))</f>
        <v>0</v>
      </c>
      <c r="J162" s="53"/>
      <c r="K162" s="53"/>
      <c r="L162" s="53"/>
      <c r="Q162" s="10">
        <f t="shared" si="56"/>
      </c>
    </row>
    <row r="163" spans="1:17" ht="12.75">
      <c r="A163" s="10">
        <f t="shared" si="55"/>
        <v>45</v>
      </c>
      <c r="B163" s="1" t="str">
        <f>B$160</f>
        <v>SP 25</v>
      </c>
      <c r="C163" s="62"/>
      <c r="D163" s="1"/>
      <c r="E163" s="1"/>
      <c r="I163" s="10">
        <f>IF(D163="",0,D163*VLOOKUP(E163,'Ap Sc'!I$83:J$110,2,0))</f>
        <v>0</v>
      </c>
      <c r="J163" s="53"/>
      <c r="K163" s="53"/>
      <c r="L163" s="53"/>
      <c r="Q163" s="10">
        <f t="shared" si="56"/>
      </c>
    </row>
    <row r="164" spans="1:17" ht="12.75">
      <c r="A164" s="10">
        <f t="shared" si="55"/>
        <v>46</v>
      </c>
      <c r="B164" s="1" t="str">
        <f>B$160</f>
        <v>SP 25</v>
      </c>
      <c r="C164" s="61"/>
      <c r="I164" s="10">
        <f>IF(D164="",0,D164*VLOOKUP(E164,'Ap Sc'!I$83:J$110,2,0))</f>
        <v>0</v>
      </c>
      <c r="J164" s="53"/>
      <c r="K164" s="53"/>
      <c r="L164" s="53"/>
      <c r="Q164" s="10">
        <f t="shared" si="56"/>
      </c>
    </row>
    <row r="165" spans="1:17" ht="13.5" thickBot="1">
      <c r="A165" s="10">
        <f t="shared" si="55"/>
        <v>47</v>
      </c>
      <c r="B165" s="1" t="str">
        <f>B$160</f>
        <v>SP 25</v>
      </c>
      <c r="C165" s="61"/>
      <c r="I165" s="10">
        <f>IF(D165="",0,D165*VLOOKUP(E165,'Ap Sc'!I$83:J$110,2,0))</f>
        <v>0</v>
      </c>
      <c r="J165" s="53"/>
      <c r="K165" s="53"/>
      <c r="L165" s="53"/>
      <c r="Q165" s="10">
        <f t="shared" si="56"/>
      </c>
    </row>
    <row r="166" spans="1:17" ht="13.5" thickBot="1">
      <c r="A166" s="10">
        <f t="shared" si="55"/>
        <v>48</v>
      </c>
      <c r="B166" s="54"/>
      <c r="C166" s="63"/>
      <c r="D166" s="55">
        <f>SUM(D160:D165)</f>
        <v>0</v>
      </c>
      <c r="E166" s="55"/>
      <c r="F166" s="55"/>
      <c r="G166" s="55"/>
      <c r="H166" s="55"/>
      <c r="I166" s="55"/>
      <c r="J166" s="56">
        <f>IF(D166=0,"",SUM(I160:I165)/D166)</f>
      </c>
      <c r="K166" s="56"/>
      <c r="L166" s="56" t="e">
        <f>SUM(I$119:I165)/P166</f>
        <v>#DIV/0!</v>
      </c>
      <c r="M166" s="55"/>
      <c r="N166" s="55"/>
      <c r="O166" s="55"/>
      <c r="P166" s="55">
        <f>D166+P159</f>
        <v>0</v>
      </c>
      <c r="Q166" s="57"/>
    </row>
    <row r="167" spans="1:17" ht="12.75">
      <c r="A167" s="10">
        <f t="shared" si="55"/>
        <v>49</v>
      </c>
      <c r="B167" s="1"/>
      <c r="C167" s="62"/>
      <c r="E167" s="1"/>
      <c r="I167" s="10">
        <f>IF(D167="",0,D167*VLOOKUP(E167,'Ap Sc'!I$83:J$110,2,0))</f>
        <v>0</v>
      </c>
      <c r="J167" s="53"/>
      <c r="K167" s="53"/>
      <c r="L167" s="53"/>
      <c r="Q167" s="10">
        <f>IF(AND(ISERROR(MATCH(A167,$V$11:$V$50,0)),ISERROR(MATCH(A167,$W$11:$W$50,0))),"",IF(AND(ISERROR(MATCH(A167,$V$11:$V$50,0)),1-ISERROR(MATCH(A167,$W$11:$W$50,0))),VLOOKUP(MATCH(A167,$W$11:$W$50,0),W$52:Y$101,3,0),VLOOKUP(MATCH(A167,$V$11:$V$50,0),W$52:Y$101,2,0)))</f>
      </c>
    </row>
    <row r="168" spans="1:17" ht="12.75">
      <c r="A168" s="10">
        <f t="shared" si="55"/>
        <v>50</v>
      </c>
      <c r="B168" s="1">
        <f>B167</f>
        <v>0</v>
      </c>
      <c r="C168" s="62"/>
      <c r="E168" s="1"/>
      <c r="I168" s="10">
        <f>IF(D168="",0,D168*VLOOKUP(E168,'Ap Sc'!I$83:J$110,2,0))</f>
        <v>0</v>
      </c>
      <c r="J168" s="53"/>
      <c r="K168" s="53"/>
      <c r="L168" s="53"/>
      <c r="Q168" s="10">
        <f>IF(AND(ISERROR(MATCH(A168,$V$11:$V$50,0)),ISERROR(MATCH(A168,$W$11:$W$50,0))),"",IF(AND(ISERROR(MATCH(A168,$V$11:$V$50,0)),1-ISERROR(MATCH(A168,$W$11:$W$50,0))),VLOOKUP(MATCH(A168,$W$11:$W$50,0),W$52:Y$101,3,0),VLOOKUP(MATCH(A168,$V$11:$V$50,0),W$52:Y$101,2,0)))</f>
      </c>
    </row>
    <row r="169" spans="1:17" ht="13.5" thickBot="1">
      <c r="A169" s="10">
        <f t="shared" si="55"/>
        <v>51</v>
      </c>
      <c r="B169" s="1">
        <f>B167</f>
        <v>0</v>
      </c>
      <c r="C169" s="61"/>
      <c r="I169" s="10">
        <f>IF(D169="",0,D169*VLOOKUP(E169,'Ap Sc'!I$83:J$110,2,0))</f>
        <v>0</v>
      </c>
      <c r="J169" s="53"/>
      <c r="K169" s="53"/>
      <c r="L169" s="53"/>
      <c r="Q169" s="10">
        <f>IF(AND(ISERROR(MATCH(A169,$V$11:$V$50,0)),ISERROR(MATCH(A169,$W$11:$W$50,0))),"",IF(AND(ISERROR(MATCH(A169,$V$11:$V$50,0)),1-ISERROR(MATCH(A169,$W$11:$W$50,0))),VLOOKUP(MATCH(A169,$W$11:$W$50,0),W$52:Y$101,3,0),VLOOKUP(MATCH(A169,$V$11:$V$50,0),W$52:Y$101,2,0)))</f>
      </c>
    </row>
    <row r="170" spans="1:17" ht="13.5" thickBot="1">
      <c r="A170" s="10">
        <f t="shared" si="55"/>
        <v>52</v>
      </c>
      <c r="B170" s="54"/>
      <c r="C170" s="63"/>
      <c r="D170" s="55">
        <f>SUM(D167:D169)</f>
        <v>0</v>
      </c>
      <c r="E170" s="55"/>
      <c r="F170" s="55"/>
      <c r="G170" s="55"/>
      <c r="H170" s="55"/>
      <c r="I170" s="55"/>
      <c r="J170" s="56">
        <f>IF(D170=0,"",SUM(I167:I169)/D170)</f>
      </c>
      <c r="K170" s="56"/>
      <c r="L170" s="56" t="e">
        <f>SUM(I$119:I169)/P170</f>
        <v>#DIV/0!</v>
      </c>
      <c r="M170" s="55"/>
      <c r="N170" s="55"/>
      <c r="O170" s="55"/>
      <c r="P170" s="55">
        <f>D170+P166</f>
        <v>0</v>
      </c>
      <c r="Q170" s="57"/>
    </row>
    <row r="171" spans="1:17" ht="12.75">
      <c r="A171" s="10">
        <f t="shared" si="55"/>
        <v>53</v>
      </c>
      <c r="B171" s="49" t="s">
        <v>134</v>
      </c>
      <c r="C171" s="62"/>
      <c r="E171" s="1"/>
      <c r="I171" s="10">
        <f>IF(D171="",0,D171*VLOOKUP(E171,'Ap Sc'!I$83:J$110,2,0))</f>
        <v>0</v>
      </c>
      <c r="J171" s="53"/>
      <c r="K171" s="53"/>
      <c r="L171" s="53"/>
      <c r="Q171" s="10">
        <f aca="true" t="shared" si="57" ref="Q171:Q176">IF(AND(ISERROR(MATCH(A171,$V$11:$V$50,0)),ISERROR(MATCH(A171,$W$11:$W$50,0))),"",IF(AND(ISERROR(MATCH(A171,$V$11:$V$50,0)),1-ISERROR(MATCH(A171,$W$11:$W$50,0))),VLOOKUP(MATCH(A171,$W$11:$W$50,0),W$52:Y$101,3,0),VLOOKUP(MATCH(A171,$V$11:$V$50,0),W$52:Y$101,2,0)))</f>
      </c>
    </row>
    <row r="172" spans="1:17" ht="12.75">
      <c r="A172" s="10">
        <f t="shared" si="55"/>
        <v>54</v>
      </c>
      <c r="B172" s="10" t="str">
        <f>B$171</f>
        <v>FA 25</v>
      </c>
      <c r="C172" s="62"/>
      <c r="E172" s="1"/>
      <c r="I172" s="10">
        <f>IF(D172="",0,D172*VLOOKUP(E172,'Ap Sc'!I$83:J$110,2,0))</f>
        <v>0</v>
      </c>
      <c r="J172" s="53"/>
      <c r="K172" s="53"/>
      <c r="L172" s="53"/>
      <c r="Q172" s="10">
        <f t="shared" si="57"/>
      </c>
    </row>
    <row r="173" spans="1:17" ht="12.75">
      <c r="A173" s="10">
        <f t="shared" si="55"/>
        <v>55</v>
      </c>
      <c r="B173" s="10" t="str">
        <f>B$171</f>
        <v>FA 25</v>
      </c>
      <c r="C173" s="62"/>
      <c r="E173" s="1"/>
      <c r="I173" s="10">
        <f>IF(D173="",0,D173*VLOOKUP(E173,'Ap Sc'!I$83:J$110,2,0))</f>
        <v>0</v>
      </c>
      <c r="J173" s="53"/>
      <c r="K173" s="53"/>
      <c r="L173" s="53"/>
      <c r="Q173" s="10">
        <f t="shared" si="57"/>
      </c>
    </row>
    <row r="174" spans="1:17" ht="12.75">
      <c r="A174" s="10">
        <f t="shared" si="55"/>
        <v>56</v>
      </c>
      <c r="B174" s="10" t="str">
        <f>B$171</f>
        <v>FA 25</v>
      </c>
      <c r="C174" s="62"/>
      <c r="E174" s="1"/>
      <c r="I174" s="10">
        <f>IF(D174="",0,D174*VLOOKUP(E174,'Ap Sc'!I$83:J$110,2,0))</f>
        <v>0</v>
      </c>
      <c r="J174" s="53"/>
      <c r="K174" s="53"/>
      <c r="L174" s="53"/>
      <c r="Q174" s="10">
        <f t="shared" si="57"/>
      </c>
    </row>
    <row r="175" spans="1:17" ht="12.75">
      <c r="A175" s="10">
        <f t="shared" si="55"/>
        <v>57</v>
      </c>
      <c r="B175" s="10" t="str">
        <f>B$171</f>
        <v>FA 25</v>
      </c>
      <c r="C175" s="62"/>
      <c r="E175" s="1"/>
      <c r="I175" s="10">
        <f>IF(D175="",0,D175*VLOOKUP(E175,'Ap Sc'!I$83:J$110,2,0))</f>
        <v>0</v>
      </c>
      <c r="J175" s="53"/>
      <c r="K175" s="53"/>
      <c r="L175" s="53"/>
      <c r="Q175" s="10">
        <f t="shared" si="57"/>
      </c>
    </row>
    <row r="176" spans="1:17" ht="13.5" thickBot="1">
      <c r="A176" s="10">
        <f t="shared" si="55"/>
        <v>58</v>
      </c>
      <c r="B176" s="10" t="str">
        <f>B$171</f>
        <v>FA 25</v>
      </c>
      <c r="C176" s="61"/>
      <c r="I176" s="10">
        <f>IF(D176="",0,D176*VLOOKUP(E176,'Ap Sc'!I$83:J$110,2,0))</f>
        <v>0</v>
      </c>
      <c r="J176" s="53"/>
      <c r="K176" s="53"/>
      <c r="L176" s="53"/>
      <c r="Q176" s="10">
        <f t="shared" si="57"/>
      </c>
    </row>
    <row r="177" spans="1:17" ht="13.5" thickBot="1">
      <c r="A177" s="10">
        <f t="shared" si="55"/>
        <v>59</v>
      </c>
      <c r="B177" s="54"/>
      <c r="C177" s="63"/>
      <c r="D177" s="55">
        <f>SUM(D171:D176)</f>
        <v>0</v>
      </c>
      <c r="E177" s="55"/>
      <c r="F177" s="55"/>
      <c r="G177" s="55"/>
      <c r="H177" s="55"/>
      <c r="I177" s="55"/>
      <c r="J177" s="56">
        <f>IF(D177=0,"",SUM(I171:I176)/D177)</f>
      </c>
      <c r="K177" s="56"/>
      <c r="L177" s="56" t="e">
        <f>SUM(I$119:I176)/P177</f>
        <v>#DIV/0!</v>
      </c>
      <c r="M177" s="55"/>
      <c r="N177" s="55"/>
      <c r="O177" s="55"/>
      <c r="P177" s="55">
        <f>D177+P170</f>
        <v>0</v>
      </c>
      <c r="Q177" s="57"/>
    </row>
    <row r="178" spans="1:17" ht="12.75">
      <c r="A178" s="10">
        <f t="shared" si="55"/>
        <v>60</v>
      </c>
      <c r="B178" s="65" t="s">
        <v>135</v>
      </c>
      <c r="C178" s="62"/>
      <c r="D178" s="1"/>
      <c r="E178" s="1"/>
      <c r="I178" s="10">
        <f>IF(D178="",0,D178*VLOOKUP(E178,'Ap Sc'!I$83:J$110,2,0))</f>
        <v>0</v>
      </c>
      <c r="J178" s="53"/>
      <c r="K178" s="53"/>
      <c r="L178" s="53"/>
      <c r="Q178" s="10">
        <f aca="true" t="shared" si="58" ref="Q178:Q183">IF(AND(ISERROR(MATCH(A178,$V$11:$V$50,0)),ISERROR(MATCH(A178,$W$11:$W$50,0))),"",IF(AND(ISERROR(MATCH(A178,$V$11:$V$50,0)),1-ISERROR(MATCH(A178,$W$11:$W$50,0))),VLOOKUP(MATCH(A178,$W$11:$W$50,0),W$52:Y$101,3,0),VLOOKUP(MATCH(A178,$V$11:$V$50,0),W$52:Y$101,2,0)))</f>
      </c>
    </row>
    <row r="179" spans="1:17" ht="12.75">
      <c r="A179" s="10">
        <f t="shared" si="55"/>
        <v>61</v>
      </c>
      <c r="B179" s="1" t="str">
        <f>B$178</f>
        <v>SP 26</v>
      </c>
      <c r="C179" s="62"/>
      <c r="D179" s="1"/>
      <c r="E179" s="1"/>
      <c r="I179" s="10">
        <f>IF(D179="",0,D179*VLOOKUP(E179,'Ap Sc'!I$83:J$110,2,0))</f>
        <v>0</v>
      </c>
      <c r="J179" s="53"/>
      <c r="K179" s="53"/>
      <c r="L179" s="53"/>
      <c r="Q179" s="10">
        <f t="shared" si="58"/>
      </c>
    </row>
    <row r="180" spans="1:17" ht="12.75">
      <c r="A180" s="10">
        <f t="shared" si="55"/>
        <v>62</v>
      </c>
      <c r="B180" s="1" t="str">
        <f>B$178</f>
        <v>SP 26</v>
      </c>
      <c r="C180" s="62"/>
      <c r="D180" s="1"/>
      <c r="E180" s="1"/>
      <c r="I180" s="10">
        <f>IF(D180="",0,D180*VLOOKUP(E180,'Ap Sc'!I$83:J$110,2,0))</f>
        <v>0</v>
      </c>
      <c r="J180" s="53"/>
      <c r="K180" s="53"/>
      <c r="L180" s="53"/>
      <c r="Q180" s="10">
        <f t="shared" si="58"/>
      </c>
    </row>
    <row r="181" spans="1:17" ht="12.75">
      <c r="A181" s="10">
        <f t="shared" si="55"/>
        <v>63</v>
      </c>
      <c r="B181" s="1" t="str">
        <f>B$178</f>
        <v>SP 26</v>
      </c>
      <c r="C181" s="62"/>
      <c r="D181" s="1"/>
      <c r="E181" s="1"/>
      <c r="I181" s="10">
        <f>IF(D181="",0,D181*VLOOKUP(E181,'Ap Sc'!I$83:J$110,2,0))</f>
        <v>0</v>
      </c>
      <c r="J181" s="53"/>
      <c r="K181" s="53"/>
      <c r="L181" s="53"/>
      <c r="Q181" s="10">
        <f t="shared" si="58"/>
      </c>
    </row>
    <row r="182" spans="1:17" ht="12.75">
      <c r="A182" s="10">
        <f t="shared" si="55"/>
        <v>64</v>
      </c>
      <c r="B182" s="1" t="str">
        <f>B$178</f>
        <v>SP 26</v>
      </c>
      <c r="C182" s="62"/>
      <c r="D182" s="1"/>
      <c r="E182" s="1"/>
      <c r="I182" s="10">
        <f>IF(D182="",0,D182*VLOOKUP(E182,'Ap Sc'!I$83:J$110,2,0))</f>
        <v>0</v>
      </c>
      <c r="J182" s="53"/>
      <c r="K182" s="53"/>
      <c r="L182" s="53"/>
      <c r="Q182" s="10">
        <f t="shared" si="58"/>
      </c>
    </row>
    <row r="183" spans="1:17" ht="13.5" thickBot="1">
      <c r="A183" s="10">
        <f t="shared" si="55"/>
        <v>65</v>
      </c>
      <c r="B183" s="1" t="str">
        <f>B$178</f>
        <v>SP 26</v>
      </c>
      <c r="C183" s="62"/>
      <c r="D183" s="1"/>
      <c r="E183" s="1"/>
      <c r="I183" s="10">
        <f>IF(D183="",0,D183*VLOOKUP(E183,'Ap Sc'!I$83:J$110,2,0))</f>
        <v>0</v>
      </c>
      <c r="J183" s="53"/>
      <c r="K183" s="53"/>
      <c r="L183" s="53"/>
      <c r="Q183" s="10">
        <f t="shared" si="58"/>
      </c>
    </row>
    <row r="184" spans="1:17" ht="13.5" thickBot="1">
      <c r="A184" s="10">
        <f t="shared" si="55"/>
        <v>66</v>
      </c>
      <c r="B184" s="54"/>
      <c r="C184" s="63"/>
      <c r="D184" s="55">
        <f>SUM(D178:D183)</f>
        <v>0</v>
      </c>
      <c r="E184" s="55"/>
      <c r="F184" s="55"/>
      <c r="G184" s="55"/>
      <c r="H184" s="55"/>
      <c r="I184" s="55"/>
      <c r="J184" s="56">
        <f>IF(D184=0,"",SUM(I178:I183)/D184)</f>
      </c>
      <c r="K184" s="56"/>
      <c r="L184" s="56" t="e">
        <f>SUM(I$119:I183)/P184</f>
        <v>#DIV/0!</v>
      </c>
      <c r="M184" s="55"/>
      <c r="N184" s="55"/>
      <c r="O184" s="55"/>
      <c r="P184" s="55">
        <f>D184+P177</f>
        <v>0</v>
      </c>
      <c r="Q184" s="57"/>
    </row>
    <row r="185" spans="1:17" ht="12.75">
      <c r="A185" s="10">
        <f t="shared" si="55"/>
        <v>67</v>
      </c>
      <c r="B185" s="1"/>
      <c r="C185" s="62"/>
      <c r="D185" s="1"/>
      <c r="E185" s="1"/>
      <c r="I185" s="10">
        <f>IF(D185="",0,D185*VLOOKUP(E185,'Ap Sc'!I$83:J$110,2,0))</f>
        <v>0</v>
      </c>
      <c r="J185" s="53"/>
      <c r="K185" s="53"/>
      <c r="L185" s="53"/>
      <c r="Q185" s="10">
        <f>IF(AND(ISERROR(MATCH(A185,$V$11:$V$50,0)),ISERROR(MATCH(A185,$W$11:$W$50,0))),"",IF(AND(ISERROR(MATCH(A185,$V$11:$V$50,0)),1-ISERROR(MATCH(A185,$W$11:$W$50,0))),VLOOKUP(MATCH(A185,$W$11:$W$50,0),W$52:Y$101,3,0),VLOOKUP(MATCH(A185,$V$11:$V$50,0),W$52:Y$101,2,0)))</f>
      </c>
    </row>
    <row r="186" spans="1:17" ht="12.75">
      <c r="A186" s="10">
        <f t="shared" si="55"/>
        <v>68</v>
      </c>
      <c r="B186" s="1">
        <f>B185</f>
        <v>0</v>
      </c>
      <c r="C186" s="61"/>
      <c r="E186" s="1"/>
      <c r="I186" s="10">
        <f>IF(D186="",0,D186*VLOOKUP(E186,'Ap Sc'!I$83:J$110,2,0))</f>
        <v>0</v>
      </c>
      <c r="J186" s="53"/>
      <c r="K186" s="53"/>
      <c r="L186" s="53"/>
      <c r="Q186" s="10">
        <f>IF(AND(ISERROR(MATCH(A186,$V$11:$V$50,0)),ISERROR(MATCH(A186,$W$11:$W$50,0))),"",IF(AND(ISERROR(MATCH(A186,$V$11:$V$50,0)),1-ISERROR(MATCH(A186,$W$11:$W$50,0))),VLOOKUP(MATCH(A186,$W$11:$W$50,0),W$52:Y$101,3,0),VLOOKUP(MATCH(A186,$V$11:$V$50,0),W$52:Y$101,2,0)))</f>
      </c>
    </row>
    <row r="187" spans="1:17" ht="13.5" thickBot="1">
      <c r="A187" s="10">
        <f t="shared" si="55"/>
        <v>69</v>
      </c>
      <c r="B187" s="1">
        <f>B185</f>
        <v>0</v>
      </c>
      <c r="C187" s="61"/>
      <c r="I187" s="10">
        <f>IF(D187="",0,D187*VLOOKUP(E187,'Ap Sc'!I$83:J$110,2,0))</f>
        <v>0</v>
      </c>
      <c r="J187" s="53"/>
      <c r="K187" s="53"/>
      <c r="L187" s="53"/>
      <c r="Q187" s="10">
        <f>IF(AND(ISERROR(MATCH(A187,$V$11:$V$50,0)),ISERROR(MATCH(A187,$W$11:$W$50,0))),"",IF(AND(ISERROR(MATCH(A187,$V$11:$V$50,0)),1-ISERROR(MATCH(A187,$W$11:$W$50,0))),VLOOKUP(MATCH(A187,$W$11:$W$50,0),W$52:Y$101,3,0),VLOOKUP(MATCH(A187,$V$11:$V$50,0),W$52:Y$101,2,0)))</f>
      </c>
    </row>
    <row r="188" spans="1:17" ht="13.5" thickBot="1">
      <c r="A188" s="10">
        <f t="shared" si="55"/>
        <v>70</v>
      </c>
      <c r="B188" s="54"/>
      <c r="C188" s="63"/>
      <c r="D188" s="55">
        <f>SUM(D185:D187)</f>
        <v>0</v>
      </c>
      <c r="E188" s="55"/>
      <c r="F188" s="55"/>
      <c r="G188" s="55"/>
      <c r="H188" s="55"/>
      <c r="I188" s="55"/>
      <c r="J188" s="56">
        <f>IF(D188=0,"",SUM(I185:I190)/D188)</f>
      </c>
      <c r="K188" s="56"/>
      <c r="L188" s="56">
        <f>IF(P188=0,"",SUM(I$119:I187)/P188)</f>
      </c>
      <c r="M188" s="55"/>
      <c r="N188" s="55"/>
      <c r="O188" s="55"/>
      <c r="P188" s="55">
        <f>D188+P184</f>
        <v>0</v>
      </c>
      <c r="Q188" s="57"/>
    </row>
    <row r="189" spans="3:12" ht="12.75">
      <c r="C189" s="61"/>
      <c r="J189" s="53"/>
      <c r="K189" s="53"/>
      <c r="L189" s="53"/>
    </row>
    <row r="190" spans="3:12" ht="12.75">
      <c r="C190" s="61"/>
      <c r="J190" s="53"/>
      <c r="K190" s="53"/>
      <c r="L190" s="53"/>
    </row>
    <row r="191" spans="3:12" ht="12.75">
      <c r="C191" s="61"/>
      <c r="J191" s="53"/>
      <c r="K191" s="53"/>
      <c r="L191" s="53"/>
    </row>
    <row r="192" spans="3:12" ht="12.75">
      <c r="C192" s="61"/>
      <c r="J192" s="53"/>
      <c r="K192" s="53"/>
      <c r="L192" s="53"/>
    </row>
    <row r="193" spans="3:12" ht="12.75">
      <c r="C193" s="61"/>
      <c r="J193" s="53"/>
      <c r="K193" s="53"/>
      <c r="L193" s="53"/>
    </row>
    <row r="194" spans="3:12" ht="12.75">
      <c r="C194" s="61"/>
      <c r="J194" s="53"/>
      <c r="K194" s="53"/>
      <c r="L194" s="53"/>
    </row>
    <row r="195" spans="3:12" ht="12.75">
      <c r="C195" s="61"/>
      <c r="J195" s="53"/>
      <c r="K195" s="53"/>
      <c r="L195" s="53"/>
    </row>
    <row r="196" spans="3:12" ht="12.75">
      <c r="C196" s="61"/>
      <c r="J196" s="53"/>
      <c r="K196" s="53"/>
      <c r="L196" s="53"/>
    </row>
    <row r="197" spans="3:12" ht="12.75">
      <c r="C197" s="61"/>
      <c r="J197" s="53"/>
      <c r="K197" s="53"/>
      <c r="L197" s="53"/>
    </row>
    <row r="198" spans="3:12" ht="12.75">
      <c r="C198" s="61"/>
      <c r="J198" s="53"/>
      <c r="K198" s="53"/>
      <c r="L198" s="53"/>
    </row>
    <row r="199" spans="3:12" ht="12.75">
      <c r="C199" s="61"/>
      <c r="J199" s="53"/>
      <c r="K199" s="53"/>
      <c r="L199" s="53"/>
    </row>
    <row r="200" spans="3:12" ht="12.75">
      <c r="C200" s="61"/>
      <c r="J200" s="53"/>
      <c r="K200" s="53"/>
      <c r="L200" s="53"/>
    </row>
    <row r="201" ht="12.75">
      <c r="C201" s="61"/>
    </row>
    <row r="202" ht="12.75">
      <c r="C202" s="61"/>
    </row>
    <row r="203" ht="12.75">
      <c r="C203" s="61"/>
    </row>
    <row r="204" ht="12.75">
      <c r="C204" s="61"/>
    </row>
    <row r="205" ht="12.75">
      <c r="C205" s="61"/>
    </row>
    <row r="206" ht="12.75">
      <c r="C206" s="61"/>
    </row>
    <row r="207" ht="12.75">
      <c r="C207" s="61"/>
    </row>
    <row r="208" ht="12.75">
      <c r="C208" s="61"/>
    </row>
    <row r="209" ht="12.75">
      <c r="C209" s="61"/>
    </row>
    <row r="210" ht="12.75">
      <c r="C210" s="61"/>
    </row>
  </sheetData>
  <sheetProtection/>
  <mergeCells count="90">
    <mergeCell ref="D80:E80"/>
    <mergeCell ref="G80:I80"/>
    <mergeCell ref="J80:K80"/>
    <mergeCell ref="L80:P80"/>
    <mergeCell ref="D81:E81"/>
    <mergeCell ref="G81:I81"/>
    <mergeCell ref="J81:K81"/>
    <mergeCell ref="L81:P81"/>
    <mergeCell ref="D78:E78"/>
    <mergeCell ref="G78:I78"/>
    <mergeCell ref="J78:K78"/>
    <mergeCell ref="L78:P78"/>
    <mergeCell ref="D79:E79"/>
    <mergeCell ref="G79:I79"/>
    <mergeCell ref="J79:K79"/>
    <mergeCell ref="L79:P79"/>
    <mergeCell ref="D76:E76"/>
    <mergeCell ref="G76:I76"/>
    <mergeCell ref="J76:K76"/>
    <mergeCell ref="L76:P76"/>
    <mergeCell ref="D77:E77"/>
    <mergeCell ref="G77:I77"/>
    <mergeCell ref="J77:K77"/>
    <mergeCell ref="L77:P77"/>
    <mergeCell ref="D74:E74"/>
    <mergeCell ref="G74:I74"/>
    <mergeCell ref="J74:K74"/>
    <mergeCell ref="L74:P74"/>
    <mergeCell ref="D75:E75"/>
    <mergeCell ref="G75:I75"/>
    <mergeCell ref="J75:K75"/>
    <mergeCell ref="L75:P75"/>
    <mergeCell ref="D72:E72"/>
    <mergeCell ref="G72:I72"/>
    <mergeCell ref="J72:K72"/>
    <mergeCell ref="L72:P72"/>
    <mergeCell ref="D73:E73"/>
    <mergeCell ref="G73:I73"/>
    <mergeCell ref="J73:K73"/>
    <mergeCell ref="L73:P73"/>
    <mergeCell ref="D70:E70"/>
    <mergeCell ref="G70:I70"/>
    <mergeCell ref="J70:K70"/>
    <mergeCell ref="L70:P70"/>
    <mergeCell ref="D71:E71"/>
    <mergeCell ref="G71:I71"/>
    <mergeCell ref="J71:K71"/>
    <mergeCell ref="L71:P71"/>
    <mergeCell ref="D68:E68"/>
    <mergeCell ref="G68:I68"/>
    <mergeCell ref="J68:K68"/>
    <mergeCell ref="L68:P68"/>
    <mergeCell ref="D69:E69"/>
    <mergeCell ref="G69:I69"/>
    <mergeCell ref="J69:K69"/>
    <mergeCell ref="L69:P69"/>
    <mergeCell ref="P60:S60"/>
    <mergeCell ref="D67:E67"/>
    <mergeCell ref="G67:I67"/>
    <mergeCell ref="J67:K67"/>
    <mergeCell ref="L67:P67"/>
    <mergeCell ref="D66:E66"/>
    <mergeCell ref="G66:I66"/>
    <mergeCell ref="J66:K66"/>
    <mergeCell ref="L66:P66"/>
    <mergeCell ref="D57:P57"/>
    <mergeCell ref="D58:P58"/>
    <mergeCell ref="Q58:R58"/>
    <mergeCell ref="A5:B5"/>
    <mergeCell ref="C61:I61"/>
    <mergeCell ref="P61:S61"/>
    <mergeCell ref="L5:O5"/>
    <mergeCell ref="P5:S5"/>
    <mergeCell ref="D52:E52"/>
    <mergeCell ref="C60:I60"/>
    <mergeCell ref="B53:C53"/>
    <mergeCell ref="D53:E53"/>
    <mergeCell ref="D56:P56"/>
    <mergeCell ref="B54:C54"/>
    <mergeCell ref="C5:K5"/>
    <mergeCell ref="B52:C52"/>
    <mergeCell ref="D54:E54"/>
    <mergeCell ref="D1:P1"/>
    <mergeCell ref="D2:P2"/>
    <mergeCell ref="D3:P3"/>
    <mergeCell ref="A6:B6"/>
    <mergeCell ref="C6:K6"/>
    <mergeCell ref="L6:O6"/>
    <mergeCell ref="P6:S6"/>
    <mergeCell ref="Q3:R3"/>
  </mergeCells>
  <conditionalFormatting sqref="B44:B50 B33:B38">
    <cfRule type="expression" priority="1" dxfId="0" stopIfTrue="1">
      <formula>$G33=1</formula>
    </cfRule>
  </conditionalFormatting>
  <conditionalFormatting sqref="I33:I39 I44:I50">
    <cfRule type="expression" priority="2" dxfId="0" stopIfTrue="1">
      <formula>$N33=1</formula>
    </cfRule>
  </conditionalFormatting>
  <dataValidations count="4">
    <dataValidation type="list" allowBlank="1" showInputMessage="1" showErrorMessage="1" sqref="C67:C81">
      <formula1>"Fall,Spring,Summer"</formula1>
    </dataValidation>
    <dataValidation type="list" allowBlank="1" showInputMessage="1" showErrorMessage="1" sqref="D78:E81">
      <formula1>"1997,1998,1999,2000,2001,2002,2003,2004,2005,2006,2007,2007,2008,2009,2010,2011,2012,2013,2014,2015"</formula1>
    </dataValidation>
    <dataValidation type="list" allowBlank="1" showInputMessage="1" showErrorMessage="1" sqref="A22:A28 H44:H50 H11:H17 A11:A17 A33:A39 A44:A50 H22:H28 H33:H39">
      <formula1>"0,1,2,3,4,5,6"</formula1>
    </dataValidation>
    <dataValidation type="list" allowBlank="1" showInputMessage="1" showErrorMessage="1" sqref="D67:E77">
      <formula1>"2021,2022,2023,2024,2025,2026,2027,2028,2029,2030"</formula1>
    </dataValidation>
  </dataValidations>
  <printOptions/>
  <pageMargins left="0" right="0" top="0.75" bottom="0.5" header="0.5" footer="0.5"/>
  <pageSetup horizontalDpi="600" verticalDpi="600" orientation="portrait" scale="98"/>
  <rowBreaks count="1" manualBreakCount="1">
    <brk id="5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Microsoft Office User</cp:lastModifiedBy>
  <cp:lastPrinted>2019-04-11T22:27:52Z</cp:lastPrinted>
  <dcterms:created xsi:type="dcterms:W3CDTF">2011-05-12T18:03:26Z</dcterms:created>
  <dcterms:modified xsi:type="dcterms:W3CDTF">2022-04-04T13:17:15Z</dcterms:modified>
  <cp:category/>
  <cp:version/>
  <cp:contentType/>
  <cp:contentStatus/>
</cp:coreProperties>
</file>